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30" tabRatio="365" activeTab="0"/>
  </bookViews>
  <sheets>
    <sheet name="Regroup Bilan" sheetId="1" r:id="rId1"/>
    <sheet name="Regroup Résultat" sheetId="2" r:id="rId2"/>
    <sheet name="Cptes annuels" sheetId="3" r:id="rId3"/>
  </sheets>
  <externalReferences>
    <externalReference r:id="rId6"/>
  </externalReferences>
  <definedNames>
    <definedName name="CAn" localSheetId="0">'Regroup Bilan'!#REF!</definedName>
    <definedName name="CAn" localSheetId="1">'Regroup Résultat'!#REF!</definedName>
    <definedName name="CAn">#REF!</definedName>
    <definedName name="CAn_1" localSheetId="2">'Cptes annuels'!$AO$7</definedName>
    <definedName name="CAn_1" localSheetId="0">'Regroup Bilan'!#REF!</definedName>
    <definedName name="CAn_1" localSheetId="1">'Regroup Résultat'!#REF!</definedName>
    <definedName name="CAn_1">#REF!</definedName>
    <definedName name="Dossier" localSheetId="2">'Cptes annuels'!$A$1</definedName>
    <definedName name="Dossier" localSheetId="0">'Regroup Bilan'!#REF!</definedName>
    <definedName name="Dossier" localSheetId="1">'Regroup Résultat'!#REF!</definedName>
    <definedName name="Dossier">#REF!</definedName>
    <definedName name="Exercice" localSheetId="2">'Cptes annuels'!$F$1</definedName>
    <definedName name="Exercice" localSheetId="0">'Regroup Bilan'!#REF!</definedName>
    <definedName name="Exercice" localSheetId="1">'Regroup Résultat'!#REF!</definedName>
    <definedName name="Exercice">#REF!</definedName>
    <definedName name="paysage" localSheetId="1">'Regroup Résultat'!#REF!</definedName>
    <definedName name="paysage">'Regroup Bilan'!$A$3:$L$47</definedName>
    <definedName name="PCG">#REF!</definedName>
    <definedName name="portrait" localSheetId="1">'Regroup Résultat'!$B$2:$F$59</definedName>
    <definedName name="portrait">'Regroup Bilan'!#REF!</definedName>
    <definedName name="TxTVA" localSheetId="0">'Regroup Bilan'!#REF!</definedName>
    <definedName name="TxTVA" localSheetId="1">'Regroup Résultat'!#REF!</definedName>
    <definedName name="TxTVA">'Cptes annuels'!$G$7</definedName>
    <definedName name="Unité" localSheetId="0">'Regroup Bilan'!#REF!</definedName>
    <definedName name="Unité" localSheetId="1">'Regroup Résultat'!#REF!</definedName>
    <definedName name="Unité">#REF!</definedName>
    <definedName name="_xlnm.Print_Area" localSheetId="2">'Cptes annuels'!$J$1:$CY$50</definedName>
    <definedName name="_xlnm.Print_Area" localSheetId="0">'Regroup Bilan'!$A$1:$L$47</definedName>
  </definedNames>
  <calcPr fullCalcOnLoad="1"/>
</workbook>
</file>

<file path=xl/sharedStrings.xml><?xml version="1.0" encoding="utf-8"?>
<sst xmlns="http://schemas.openxmlformats.org/spreadsheetml/2006/main" count="1312" uniqueCount="1041">
  <si>
    <t>LF 1</t>
  </si>
  <si>
    <t>LF 2</t>
  </si>
  <si>
    <t>LF 3</t>
  </si>
  <si>
    <t>LF 4</t>
  </si>
  <si>
    <t>LF 5</t>
  </si>
  <si>
    <t>LF 6</t>
  </si>
  <si>
    <t>LF 7</t>
  </si>
  <si>
    <t>BALANCE APRES REGULARISATIONS</t>
  </si>
  <si>
    <t>Débit</t>
  </si>
  <si>
    <t>Crédit</t>
  </si>
  <si>
    <t>BILAN - ACTIF</t>
  </si>
  <si>
    <t>2050</t>
  </si>
  <si>
    <t>Exercice N</t>
  </si>
  <si>
    <t>Exercice N-1</t>
  </si>
  <si>
    <t>BILAN - PASSIF</t>
  </si>
  <si>
    <t>2051</t>
  </si>
  <si>
    <t>Exercice</t>
  </si>
  <si>
    <t>COMPTE DE RESULTAT DE L'EXERCICE</t>
  </si>
  <si>
    <t>N</t>
  </si>
  <si>
    <t>N-1</t>
  </si>
  <si>
    <t>2054</t>
  </si>
  <si>
    <t>Valeur brute</t>
  </si>
  <si>
    <t>Augmentations</t>
  </si>
  <si>
    <t>AMORTISSEMENTS</t>
  </si>
  <si>
    <t>2055</t>
  </si>
  <si>
    <t>Cumul</t>
  </si>
  <si>
    <t>Diminutions</t>
  </si>
  <si>
    <t>2056</t>
  </si>
  <si>
    <t>Montant</t>
  </si>
  <si>
    <t>ETAT DES ECHEANCES DES CREANCES ET DES DETTES</t>
  </si>
  <si>
    <t>Système de base</t>
  </si>
  <si>
    <t>Brut</t>
  </si>
  <si>
    <t>Net N</t>
  </si>
  <si>
    <t>Net N-1</t>
  </si>
  <si>
    <t>FranceN</t>
  </si>
  <si>
    <t>ExportationsN</t>
  </si>
  <si>
    <t>IMMOBILISATIONS</t>
  </si>
  <si>
    <t>en début</t>
  </si>
  <si>
    <t>Consécutives à</t>
  </si>
  <si>
    <t>Acqu. création</t>
  </si>
  <si>
    <t>Dotations</t>
  </si>
  <si>
    <t>Amort. sur</t>
  </si>
  <si>
    <t>en fin</t>
  </si>
  <si>
    <t>Reprises</t>
  </si>
  <si>
    <t>CADRE A</t>
  </si>
  <si>
    <t>ETAT DES CREANCES</t>
  </si>
  <si>
    <t>Montant brut</t>
  </si>
  <si>
    <t>A 1 an au plus</t>
  </si>
  <si>
    <t>A plus de 1 an</t>
  </si>
  <si>
    <t>Réserve légale</t>
  </si>
  <si>
    <t>(2)</t>
  </si>
  <si>
    <t>Capital souscrit non appelé</t>
  </si>
  <si>
    <t>AA</t>
  </si>
  <si>
    <t>Capital social (1)</t>
  </si>
  <si>
    <t>(dont versé :</t>
  </si>
  <si>
    <t>)</t>
  </si>
  <si>
    <t>DA</t>
  </si>
  <si>
    <t>Ventes de marchandises</t>
  </si>
  <si>
    <t>FA</t>
  </si>
  <si>
    <t>FB</t>
  </si>
  <si>
    <t>FC</t>
  </si>
  <si>
    <t>Produits exceptionnels sur opérations de gestion</t>
  </si>
  <si>
    <t>HA</t>
  </si>
  <si>
    <t>d'exercice</t>
  </si>
  <si>
    <t>une réévaluation</t>
  </si>
  <si>
    <t>Vir. Poste-poste</t>
  </si>
  <si>
    <t>SITUATIONS ET MOUVEMENTS DE L'EXERCICE</t>
  </si>
  <si>
    <t>de l'exercice</t>
  </si>
  <si>
    <t>sorties&amp;reprises</t>
  </si>
  <si>
    <t>Créances rattachées à des participations</t>
  </si>
  <si>
    <t>UL</t>
  </si>
  <si>
    <t>UM</t>
  </si>
  <si>
    <t>UN</t>
  </si>
  <si>
    <t>Autres réserves</t>
  </si>
  <si>
    <t>(1)</t>
  </si>
  <si>
    <t>Immobilisations incorporelles</t>
  </si>
  <si>
    <t>Primes d'émission, de fusion, d'apport</t>
  </si>
  <si>
    <t>DB</t>
  </si>
  <si>
    <t>Production vendue (biens)</t>
  </si>
  <si>
    <t>FD</t>
  </si>
  <si>
    <t>FE</t>
  </si>
  <si>
    <t>FF</t>
  </si>
  <si>
    <t>Produits exceptionnels sur opérations de capital</t>
  </si>
  <si>
    <t>HB</t>
  </si>
  <si>
    <t>Frais d'établissement, de recherche et développ.</t>
  </si>
  <si>
    <t>(I)</t>
  </si>
  <si>
    <t>KA</t>
  </si>
  <si>
    <t>KB</t>
  </si>
  <si>
    <t>KC</t>
  </si>
  <si>
    <t>PA</t>
  </si>
  <si>
    <t>PB</t>
  </si>
  <si>
    <t>PC</t>
  </si>
  <si>
    <t>PD</t>
  </si>
  <si>
    <t>Prov, reconstitution gisements miniers et pétroliers</t>
  </si>
  <si>
    <t>TA</t>
  </si>
  <si>
    <t>TB</t>
  </si>
  <si>
    <t>TC</t>
  </si>
  <si>
    <t>Prêts (1) (2)</t>
  </si>
  <si>
    <t>UP</t>
  </si>
  <si>
    <t>UR</t>
  </si>
  <si>
    <t>US</t>
  </si>
  <si>
    <t xml:space="preserve">   Frais d'établissement</t>
  </si>
  <si>
    <t>AB</t>
  </si>
  <si>
    <t>AC</t>
  </si>
  <si>
    <t>Ecarts de réévaluation (2)</t>
  </si>
  <si>
    <t>DC</t>
  </si>
  <si>
    <t>Production vendue (services)</t>
  </si>
  <si>
    <t>FG</t>
  </si>
  <si>
    <t>FH</t>
  </si>
  <si>
    <t>FI</t>
  </si>
  <si>
    <t>HC</t>
  </si>
  <si>
    <t>Autres postes d'immobilisations incorporelles</t>
  </si>
  <si>
    <t>(II)</t>
  </si>
  <si>
    <t>KD</t>
  </si>
  <si>
    <t>KE</t>
  </si>
  <si>
    <t>KF</t>
  </si>
  <si>
    <t>PE</t>
  </si>
  <si>
    <t>PF</t>
  </si>
  <si>
    <t>PG</t>
  </si>
  <si>
    <t>PH</t>
  </si>
  <si>
    <t>Provisions pour investissements</t>
  </si>
  <si>
    <t>3U</t>
  </si>
  <si>
    <t>TD</t>
  </si>
  <si>
    <t>TE</t>
  </si>
  <si>
    <t>TF</t>
  </si>
  <si>
    <t>Autres immobilisations financières</t>
  </si>
  <si>
    <t>UT</t>
  </si>
  <si>
    <t>UV</t>
  </si>
  <si>
    <t>UW</t>
  </si>
  <si>
    <t>Report à nouveau</t>
  </si>
  <si>
    <t xml:space="preserve">   Frais de recherche et de développement</t>
  </si>
  <si>
    <t>AD</t>
  </si>
  <si>
    <t>AE</t>
  </si>
  <si>
    <t>DD</t>
  </si>
  <si>
    <t>Chiffres d'affaires net</t>
  </si>
  <si>
    <t>FJ</t>
  </si>
  <si>
    <t>FK</t>
  </si>
  <si>
    <t>FL</t>
  </si>
  <si>
    <t>(VII)</t>
  </si>
  <si>
    <t>HD</t>
  </si>
  <si>
    <t>Terrains</t>
  </si>
  <si>
    <t>KG</t>
  </si>
  <si>
    <t>KH</t>
  </si>
  <si>
    <t>KI</t>
  </si>
  <si>
    <t>PI</t>
  </si>
  <si>
    <t>PJ</t>
  </si>
  <si>
    <t>PK</t>
  </si>
  <si>
    <t>PL</t>
  </si>
  <si>
    <t>Provisions pour hausse de prix</t>
  </si>
  <si>
    <t>3V</t>
  </si>
  <si>
    <t>TG</t>
  </si>
  <si>
    <t>TH</t>
  </si>
  <si>
    <t>TI</t>
  </si>
  <si>
    <t>Clients douteux et litigieux</t>
  </si>
  <si>
    <t>VA</t>
  </si>
  <si>
    <t xml:space="preserve">   Concessions, brevets et droits similaires</t>
  </si>
  <si>
    <t>AF</t>
  </si>
  <si>
    <t>AG</t>
  </si>
  <si>
    <t>Réserves statutaires ou contractuelles</t>
  </si>
  <si>
    <t>DE</t>
  </si>
  <si>
    <t>Production stockée</t>
  </si>
  <si>
    <t>FM</t>
  </si>
  <si>
    <t>Charges exceptionnelles sur opérations de gestion (6bis)</t>
  </si>
  <si>
    <t>HE</t>
  </si>
  <si>
    <t>sur sol propre</t>
  </si>
  <si>
    <t>KJ</t>
  </si>
  <si>
    <t>KK</t>
  </si>
  <si>
    <t>KL</t>
  </si>
  <si>
    <t>PM</t>
  </si>
  <si>
    <t>PN</t>
  </si>
  <si>
    <t>PO</t>
  </si>
  <si>
    <t>PQ</t>
  </si>
  <si>
    <t>Provisions pour fluctuations de cours</t>
  </si>
  <si>
    <t>3W</t>
  </si>
  <si>
    <t>TJ</t>
  </si>
  <si>
    <t>TK</t>
  </si>
  <si>
    <t>TL</t>
  </si>
  <si>
    <t>Autres créances clients</t>
  </si>
  <si>
    <t>UX</t>
  </si>
  <si>
    <t xml:space="preserve">   Fonds commercial (1)</t>
  </si>
  <si>
    <t>AH</t>
  </si>
  <si>
    <t>AI</t>
  </si>
  <si>
    <t>Réserves réglementées (3)</t>
  </si>
  <si>
    <t>DF</t>
  </si>
  <si>
    <t>Production immobilisée</t>
  </si>
  <si>
    <t>FN</t>
  </si>
  <si>
    <t>Charges exceptionnelles sur opérations de capital</t>
  </si>
  <si>
    <t>HF</t>
  </si>
  <si>
    <t>Constructions</t>
  </si>
  <si>
    <t>sur sol d'autrui</t>
  </si>
  <si>
    <t>KM</t>
  </si>
  <si>
    <t>KN</t>
  </si>
  <si>
    <t>KO</t>
  </si>
  <si>
    <t>PR</t>
  </si>
  <si>
    <t>PS</t>
  </si>
  <si>
    <t>PX</t>
  </si>
  <si>
    <t>PU</t>
  </si>
  <si>
    <t>Amortissements dérogatoires</t>
  </si>
  <si>
    <t>3X</t>
  </si>
  <si>
    <t>TM</t>
  </si>
  <si>
    <t>TN</t>
  </si>
  <si>
    <t>TO</t>
  </si>
  <si>
    <t>Personnel et comptes rattachés</t>
  </si>
  <si>
    <t>UY</t>
  </si>
  <si>
    <t xml:space="preserve">   Autres immobilisations incorporelles</t>
  </si>
  <si>
    <t>AJ</t>
  </si>
  <si>
    <t>AK</t>
  </si>
  <si>
    <t>DG</t>
  </si>
  <si>
    <t>Subventions d'exploitation</t>
  </si>
  <si>
    <t>FO</t>
  </si>
  <si>
    <t>HG</t>
  </si>
  <si>
    <t>Install., agenc., amén. des constructions</t>
  </si>
  <si>
    <t>KP</t>
  </si>
  <si>
    <t>KQ</t>
  </si>
  <si>
    <t>KR</t>
  </si>
  <si>
    <t>PV</t>
  </si>
  <si>
    <t>PW</t>
  </si>
  <si>
    <t>QB</t>
  </si>
  <si>
    <t>PY</t>
  </si>
  <si>
    <t>Provisions fiscales pour implantations à l'étranger</t>
  </si>
  <si>
    <t>IE</t>
  </si>
  <si>
    <t>IB</t>
  </si>
  <si>
    <t>IC</t>
  </si>
  <si>
    <t>ID</t>
  </si>
  <si>
    <t>Sécurité sociale et autres organismes sociaux</t>
  </si>
  <si>
    <t>UZ</t>
  </si>
  <si>
    <t xml:space="preserve">   Avances et acomptes sur immobil. incorporelles</t>
  </si>
  <si>
    <t>AL</t>
  </si>
  <si>
    <t>AM</t>
  </si>
  <si>
    <t>DH</t>
  </si>
  <si>
    <t>FP</t>
  </si>
  <si>
    <t>(VIII)</t>
  </si>
  <si>
    <t>HH</t>
  </si>
  <si>
    <t>Installations techniques, matériel et outillage industriels</t>
  </si>
  <si>
    <t>KS</t>
  </si>
  <si>
    <t>KT</t>
  </si>
  <si>
    <t>KU</t>
  </si>
  <si>
    <t>PZ</t>
  </si>
  <si>
    <t>QA</t>
  </si>
  <si>
    <t>QC</t>
  </si>
  <si>
    <t>Provisions pour prêts d'installation</t>
  </si>
  <si>
    <t>IJ</t>
  </si>
  <si>
    <t>IK</t>
  </si>
  <si>
    <t>IL</t>
  </si>
  <si>
    <t>IM</t>
  </si>
  <si>
    <t>Etat et autres</t>
  </si>
  <si>
    <t>Impôts sur les bénéfices</t>
  </si>
  <si>
    <t>VM</t>
  </si>
  <si>
    <t>Immobilisations corporelles</t>
  </si>
  <si>
    <t>Résultat de l'exercice (bénéfice ou perte)</t>
  </si>
  <si>
    <t>DI</t>
  </si>
  <si>
    <t>Autres produits (1)(11)</t>
  </si>
  <si>
    <t>FQ</t>
  </si>
  <si>
    <t>4. Résultat exceptionnel (VII-VIII)</t>
  </si>
  <si>
    <t>HI</t>
  </si>
  <si>
    <t>Autres</t>
  </si>
  <si>
    <t>Installations, agencements, aménag. divers</t>
  </si>
  <si>
    <t>KV</t>
  </si>
  <si>
    <t>KW</t>
  </si>
  <si>
    <t>KX</t>
  </si>
  <si>
    <t>QD</t>
  </si>
  <si>
    <t>QE</t>
  </si>
  <si>
    <t>QG</t>
  </si>
  <si>
    <t>Autres provisions réglementées</t>
  </si>
  <si>
    <t>3Y</t>
  </si>
  <si>
    <t>TP</t>
  </si>
  <si>
    <t>TQ</t>
  </si>
  <si>
    <t>TR</t>
  </si>
  <si>
    <t>collectivités</t>
  </si>
  <si>
    <t>Taxe sur la valeur ajoutée</t>
  </si>
  <si>
    <t>VB</t>
  </si>
  <si>
    <t>Provisions pour risques</t>
  </si>
  <si>
    <t xml:space="preserve">  Terrains</t>
  </si>
  <si>
    <t>AN</t>
  </si>
  <si>
    <t>AO</t>
  </si>
  <si>
    <t>Subventions d'investissement</t>
  </si>
  <si>
    <t>DJ</t>
  </si>
  <si>
    <t>FR</t>
  </si>
  <si>
    <t>Participation des salariés aux résultats de l'entreprise</t>
  </si>
  <si>
    <t>(IX)</t>
  </si>
  <si>
    <t>HJ</t>
  </si>
  <si>
    <t>immobilisat.</t>
  </si>
  <si>
    <t>Matériel de transport</t>
  </si>
  <si>
    <t>KY</t>
  </si>
  <si>
    <t>KZ</t>
  </si>
  <si>
    <t>IA</t>
  </si>
  <si>
    <t>QH</t>
  </si>
  <si>
    <t>QI</t>
  </si>
  <si>
    <t>QJ</t>
  </si>
  <si>
    <t>QK</t>
  </si>
  <si>
    <t>Total I</t>
  </si>
  <si>
    <t>3Z</t>
  </si>
  <si>
    <t>TS</t>
  </si>
  <si>
    <t>TT</t>
  </si>
  <si>
    <t>TU</t>
  </si>
  <si>
    <t>publiques</t>
  </si>
  <si>
    <t>Autres impôts, taxes, vers.assimilés</t>
  </si>
  <si>
    <t>VN</t>
  </si>
  <si>
    <t xml:space="preserve">   Constructions</t>
  </si>
  <si>
    <t>AP</t>
  </si>
  <si>
    <t>AQ</t>
  </si>
  <si>
    <t>Provisions réglementées</t>
  </si>
  <si>
    <t>DK</t>
  </si>
  <si>
    <t>Achats de marchandises</t>
  </si>
  <si>
    <t>FS</t>
  </si>
  <si>
    <t>(X)</t>
  </si>
  <si>
    <t>HK</t>
  </si>
  <si>
    <t>corporelles</t>
  </si>
  <si>
    <t>Matériel de bureau et informatique, mobilier</t>
  </si>
  <si>
    <t>LB</t>
  </si>
  <si>
    <t>LC</t>
  </si>
  <si>
    <t>QL</t>
  </si>
  <si>
    <t>QM</t>
  </si>
  <si>
    <t>QN</t>
  </si>
  <si>
    <t>QO</t>
  </si>
  <si>
    <t>Provisions pour litiges</t>
  </si>
  <si>
    <t>4A</t>
  </si>
  <si>
    <t>4B</t>
  </si>
  <si>
    <t>4C</t>
  </si>
  <si>
    <t>4D</t>
  </si>
  <si>
    <t>Groupe et associés (2)</t>
  </si>
  <si>
    <t>VC</t>
  </si>
  <si>
    <t xml:space="preserve">   Install. techniques, matériel et outillage industriels</t>
  </si>
  <si>
    <t>AR</t>
  </si>
  <si>
    <t>AS</t>
  </si>
  <si>
    <t>DL</t>
  </si>
  <si>
    <t xml:space="preserve">   Variation des stocks</t>
  </si>
  <si>
    <t>FT</t>
  </si>
  <si>
    <t>Total des produits (I+III+V+VII)</t>
  </si>
  <si>
    <t>HL</t>
  </si>
  <si>
    <t>Emballages récupérables et divers</t>
  </si>
  <si>
    <t>LE</t>
  </si>
  <si>
    <t>LF</t>
  </si>
  <si>
    <t>LG</t>
  </si>
  <si>
    <t>QP</t>
  </si>
  <si>
    <t>QR</t>
  </si>
  <si>
    <t>QS</t>
  </si>
  <si>
    <t>QT</t>
  </si>
  <si>
    <t>Provisions pour garanties données aux clients</t>
  </si>
  <si>
    <t>4E</t>
  </si>
  <si>
    <t>4F</t>
  </si>
  <si>
    <t>4G</t>
  </si>
  <si>
    <t>4H</t>
  </si>
  <si>
    <t>Débiteurs divers</t>
  </si>
  <si>
    <t>VR</t>
  </si>
  <si>
    <t xml:space="preserve">   Autres immobilisations corporelles</t>
  </si>
  <si>
    <t>AT</t>
  </si>
  <si>
    <t>AU</t>
  </si>
  <si>
    <t>Produits des émissions de titres participatifs</t>
  </si>
  <si>
    <t>DM</t>
  </si>
  <si>
    <t>Achats MP et autres approvisionnements (droits douane inclus)</t>
  </si>
  <si>
    <t>FU</t>
  </si>
  <si>
    <t>Total des charges (II+IV+VI+VIII+IX+X)</t>
  </si>
  <si>
    <t>HM</t>
  </si>
  <si>
    <t>Immobilisations corporelles en cours</t>
  </si>
  <si>
    <t>LH</t>
  </si>
  <si>
    <t>LI</t>
  </si>
  <si>
    <t>Total III</t>
  </si>
  <si>
    <t>QU</t>
  </si>
  <si>
    <t>QV</t>
  </si>
  <si>
    <t>QW</t>
  </si>
  <si>
    <t>QX</t>
  </si>
  <si>
    <t>Provisions pour pertes  sur marché à terme</t>
  </si>
  <si>
    <t>4J</t>
  </si>
  <si>
    <t>4K</t>
  </si>
  <si>
    <t>4L</t>
  </si>
  <si>
    <t>4M</t>
  </si>
  <si>
    <t xml:space="preserve">  Charges constatées d'avance</t>
  </si>
  <si>
    <t>VS</t>
  </si>
  <si>
    <t xml:space="preserve">   Immobilisations corporelles en cours</t>
  </si>
  <si>
    <t>AV</t>
  </si>
  <si>
    <t>AW</t>
  </si>
  <si>
    <t>Avances conditionnées</t>
  </si>
  <si>
    <t>DN</t>
  </si>
  <si>
    <t>FV</t>
  </si>
  <si>
    <t>5. Bénéfice ou Perte (Produits - Charges)</t>
  </si>
  <si>
    <t>HN</t>
  </si>
  <si>
    <t>Avances et acomptes</t>
  </si>
  <si>
    <t>LL</t>
  </si>
  <si>
    <t>Total général (I+II+III)</t>
  </si>
  <si>
    <t>0N</t>
  </si>
  <si>
    <t>0P</t>
  </si>
  <si>
    <t>0Q</t>
  </si>
  <si>
    <t>0R</t>
  </si>
  <si>
    <t>Provisions pour amendes et pénalités</t>
  </si>
  <si>
    <t>4N</t>
  </si>
  <si>
    <t>4V</t>
  </si>
  <si>
    <t>4R</t>
  </si>
  <si>
    <t>4S</t>
  </si>
  <si>
    <t>Totaux</t>
  </si>
  <si>
    <t>VT</t>
  </si>
  <si>
    <t>VU</t>
  </si>
  <si>
    <t>VV</t>
  </si>
  <si>
    <t xml:space="preserve">   Avances et acomptes sur immobil. corporelles</t>
  </si>
  <si>
    <t>AX</t>
  </si>
  <si>
    <t>AY</t>
  </si>
  <si>
    <t>Total I (bis)</t>
  </si>
  <si>
    <t>DO</t>
  </si>
  <si>
    <t>Autres achats et charges externes (3) (6bis)</t>
  </si>
  <si>
    <t>FW</t>
  </si>
  <si>
    <t>(1)   Dont produits nets partiels sur opérations à long terme</t>
  </si>
  <si>
    <t>HO</t>
  </si>
  <si>
    <t>IN</t>
  </si>
  <si>
    <t>LN</t>
  </si>
  <si>
    <t>IP</t>
  </si>
  <si>
    <t>CADRE B</t>
  </si>
  <si>
    <t>VENTILATION DES DOTATIONS DE L'EXERCICE</t>
  </si>
  <si>
    <t>CADRE C : AMORTISSEMENTS</t>
  </si>
  <si>
    <t>Provisions pour pertes de change</t>
  </si>
  <si>
    <t>4T</t>
  </si>
  <si>
    <t>4U</t>
  </si>
  <si>
    <t>4W</t>
  </si>
  <si>
    <t>Prêts accordés en cours d'exercice</t>
  </si>
  <si>
    <t>VD</t>
  </si>
  <si>
    <t>DP</t>
  </si>
  <si>
    <t>Impôts, taxes et versements assimilés</t>
  </si>
  <si>
    <t>FX</t>
  </si>
  <si>
    <t>(2)   Dont produits des locations immobilières</t>
  </si>
  <si>
    <t>HY</t>
  </si>
  <si>
    <t>Participations</t>
  </si>
  <si>
    <t>8G</t>
  </si>
  <si>
    <t>SM</t>
  </si>
  <si>
    <t>8T</t>
  </si>
  <si>
    <t>Immobilisations amortissables</t>
  </si>
  <si>
    <t>Amortissements</t>
  </si>
  <si>
    <t>DEROGATOIRES</t>
  </si>
  <si>
    <t>Provisions pour pensions et obligations similaires</t>
  </si>
  <si>
    <t>4X</t>
  </si>
  <si>
    <t>4Y</t>
  </si>
  <si>
    <t>4Z</t>
  </si>
  <si>
    <t>5A</t>
  </si>
  <si>
    <t>Remboursements prêts obtenus en cours d'exercice</t>
  </si>
  <si>
    <t>VE</t>
  </si>
  <si>
    <t xml:space="preserve">   Participations mise en équivalence</t>
  </si>
  <si>
    <t>CS</t>
  </si>
  <si>
    <t>CT</t>
  </si>
  <si>
    <t>Provisions pour charges</t>
  </si>
  <si>
    <t>DQ</t>
  </si>
  <si>
    <t>Salaires et traitements</t>
  </si>
  <si>
    <t>FY</t>
  </si>
  <si>
    <t xml:space="preserve">        Dont produits d'exploitation afférents à des exercices antérieurs</t>
  </si>
  <si>
    <t>1G</t>
  </si>
  <si>
    <t>Créances rattachés à des participations</t>
  </si>
  <si>
    <t>8U</t>
  </si>
  <si>
    <t>SV</t>
  </si>
  <si>
    <t>8W</t>
  </si>
  <si>
    <t>linéaires</t>
  </si>
  <si>
    <t>dégressifs</t>
  </si>
  <si>
    <t>exceptionnels</t>
  </si>
  <si>
    <t>Provisions pour impôts</t>
  </si>
  <si>
    <t>5B</t>
  </si>
  <si>
    <t>5C</t>
  </si>
  <si>
    <t>5D</t>
  </si>
  <si>
    <t>5E</t>
  </si>
  <si>
    <t>Prêts § avances consentis aux associés (pers.physique)</t>
  </si>
  <si>
    <t>VF</t>
  </si>
  <si>
    <t xml:space="preserve">   Autres participations</t>
  </si>
  <si>
    <t>CU</t>
  </si>
  <si>
    <t>CV</t>
  </si>
  <si>
    <t>Total II</t>
  </si>
  <si>
    <t>DR</t>
  </si>
  <si>
    <t>Charges sociales (10)</t>
  </si>
  <si>
    <t>FZ</t>
  </si>
  <si>
    <t>(3)   Dont crédit-bail mobilier</t>
  </si>
  <si>
    <t>HP</t>
  </si>
  <si>
    <t>Autres titres immobilisés</t>
  </si>
  <si>
    <t>1R</t>
  </si>
  <si>
    <t>1S</t>
  </si>
  <si>
    <t>QY</t>
  </si>
  <si>
    <t>2J</t>
  </si>
  <si>
    <t>2K</t>
  </si>
  <si>
    <t>2L</t>
  </si>
  <si>
    <t>2M</t>
  </si>
  <si>
    <t>Provisions pour renouvellement des immobilisations</t>
  </si>
  <si>
    <t>5F</t>
  </si>
  <si>
    <t>5H</t>
  </si>
  <si>
    <t>5J</t>
  </si>
  <si>
    <t>5K</t>
  </si>
  <si>
    <t>ETAT DES DETTES</t>
  </si>
  <si>
    <t>1 à 5 ans au +</t>
  </si>
  <si>
    <t>A + de 5 ans</t>
  </si>
  <si>
    <t xml:space="preserve">   Créances rattachées à des participations</t>
  </si>
  <si>
    <t>BB</t>
  </si>
  <si>
    <t>BC</t>
  </si>
  <si>
    <t>Emprunts obligataires convertibles</t>
  </si>
  <si>
    <t>DS</t>
  </si>
  <si>
    <t>Sur immobilisations : dotations  aux amortissements</t>
  </si>
  <si>
    <t>GA</t>
  </si>
  <si>
    <t xml:space="preserve">        Dont crédit-bail immobilier</t>
  </si>
  <si>
    <t>HQ</t>
  </si>
  <si>
    <t>Prêts et autres immobilisations financières</t>
  </si>
  <si>
    <t>IT</t>
  </si>
  <si>
    <t>1U</t>
  </si>
  <si>
    <t>1V</t>
  </si>
  <si>
    <t>QZ</t>
  </si>
  <si>
    <t>2N</t>
  </si>
  <si>
    <t>2P</t>
  </si>
  <si>
    <t>2R</t>
  </si>
  <si>
    <t>2S</t>
  </si>
  <si>
    <t>Provisions pour grosses réparations</t>
  </si>
  <si>
    <t>5L</t>
  </si>
  <si>
    <t>5M</t>
  </si>
  <si>
    <t>5N</t>
  </si>
  <si>
    <t>5P</t>
  </si>
  <si>
    <t>Emprunts obligataires convertibles (1)</t>
  </si>
  <si>
    <t>7Y</t>
  </si>
  <si>
    <t xml:space="preserve">   Autres titres immobilisés</t>
  </si>
  <si>
    <t>BD</t>
  </si>
  <si>
    <t>BE</t>
  </si>
  <si>
    <t>Autres emprunts obligataires</t>
  </si>
  <si>
    <t>DT</t>
  </si>
  <si>
    <t>GB</t>
  </si>
  <si>
    <t>(4)   Dont charges d'exploitation s/ exercices antérieurs (Détail en 8)</t>
  </si>
  <si>
    <t>1H</t>
  </si>
  <si>
    <t>Total IV</t>
  </si>
  <si>
    <t>LQ</t>
  </si>
  <si>
    <t>LR</t>
  </si>
  <si>
    <t>LS</t>
  </si>
  <si>
    <t>RA</t>
  </si>
  <si>
    <t>RB</t>
  </si>
  <si>
    <t>RC</t>
  </si>
  <si>
    <t>2T</t>
  </si>
  <si>
    <t>2U</t>
  </si>
  <si>
    <t>Provisions pour charges fisc.+ soc. s/ congés payés</t>
  </si>
  <si>
    <t>5R</t>
  </si>
  <si>
    <t>5S</t>
  </si>
  <si>
    <t>5T</t>
  </si>
  <si>
    <t>5U</t>
  </si>
  <si>
    <t>Autres emprunts obligataires (1)</t>
  </si>
  <si>
    <t>7Z</t>
  </si>
  <si>
    <t xml:space="preserve">   Prêts</t>
  </si>
  <si>
    <t>BF</t>
  </si>
  <si>
    <t>BG</t>
  </si>
  <si>
    <t>Emprunts et dettes auprès des établissem. de crédit (5)</t>
  </si>
  <si>
    <t>DU</t>
  </si>
  <si>
    <t>GC</t>
  </si>
  <si>
    <t>(5)   Dont produits concernant des entreprises liées</t>
  </si>
  <si>
    <t>1J</t>
  </si>
  <si>
    <t>Total général (I+II+III+IV)</t>
  </si>
  <si>
    <t>0G</t>
  </si>
  <si>
    <t>OH</t>
  </si>
  <si>
    <t>OJ</t>
  </si>
  <si>
    <t>RD</t>
  </si>
  <si>
    <t>RE</t>
  </si>
  <si>
    <t>RF</t>
  </si>
  <si>
    <t>2V</t>
  </si>
  <si>
    <t>2W</t>
  </si>
  <si>
    <t>Autres provisions pour risques et charges</t>
  </si>
  <si>
    <t>5V</t>
  </si>
  <si>
    <t>5W</t>
  </si>
  <si>
    <t>5X</t>
  </si>
  <si>
    <t>5Y</t>
  </si>
  <si>
    <t>Emprunts et dettes</t>
  </si>
  <si>
    <t>à 2 ans au + à l'origine</t>
  </si>
  <si>
    <t>VG</t>
  </si>
  <si>
    <t xml:space="preserve">   Autres immobilisations financières</t>
  </si>
  <si>
    <t>BH</t>
  </si>
  <si>
    <t>BI</t>
  </si>
  <si>
    <t>Emprunts et dettes financières diverses</t>
  </si>
  <si>
    <t>DV</t>
  </si>
  <si>
    <t>GD</t>
  </si>
  <si>
    <t>(6)   Dont intérêts concernant des entreprises liées</t>
  </si>
  <si>
    <t>1K</t>
  </si>
  <si>
    <t>Réévaluation</t>
  </si>
  <si>
    <t>RG</t>
  </si>
  <si>
    <t>RH</t>
  </si>
  <si>
    <t>RI</t>
  </si>
  <si>
    <t>2X</t>
  </si>
  <si>
    <t>2Y</t>
  </si>
  <si>
    <t xml:space="preserve">Total  II </t>
  </si>
  <si>
    <t>5Z</t>
  </si>
  <si>
    <t>TV</t>
  </si>
  <si>
    <t>TW</t>
  </si>
  <si>
    <t>TX</t>
  </si>
  <si>
    <t>des établ. de crédit (1)</t>
  </si>
  <si>
    <t>à + de 2 ans à l'origine</t>
  </si>
  <si>
    <t>VH</t>
  </si>
  <si>
    <t>BJ</t>
  </si>
  <si>
    <t>BK</t>
  </si>
  <si>
    <t>Avances et acomptes reçus sur commandes en cours</t>
  </si>
  <si>
    <t>DW</t>
  </si>
  <si>
    <t>Autres charges (12)</t>
  </si>
  <si>
    <t>GE</t>
  </si>
  <si>
    <t>HX</t>
  </si>
  <si>
    <t>Virement</t>
  </si>
  <si>
    <t>Cessions ou mises</t>
  </si>
  <si>
    <t>en</t>
  </si>
  <si>
    <t>Valeur d'origine</t>
  </si>
  <si>
    <t>Install., agenc., amén. des constr.</t>
  </si>
  <si>
    <t>RJ</t>
  </si>
  <si>
    <t>RK</t>
  </si>
  <si>
    <t>RL</t>
  </si>
  <si>
    <t>2Z</t>
  </si>
  <si>
    <t>3A</t>
  </si>
  <si>
    <t>Sur immobilisations incorporelles</t>
  </si>
  <si>
    <t>6A</t>
  </si>
  <si>
    <t>6B</t>
  </si>
  <si>
    <t>6C</t>
  </si>
  <si>
    <t>6D</t>
  </si>
  <si>
    <t>Emprunts et dettes financières diverses (1) (2)</t>
  </si>
  <si>
    <t>8A</t>
  </si>
  <si>
    <t>Stocks et en-cours :</t>
  </si>
  <si>
    <t>Dettes fournisseurs et comptes rattachés</t>
  </si>
  <si>
    <t>DX</t>
  </si>
  <si>
    <t>GF</t>
  </si>
  <si>
    <t>(9)   Dont transfert de charges</t>
  </si>
  <si>
    <t>A1</t>
  </si>
  <si>
    <t>poste à poste</t>
  </si>
  <si>
    <t>mises hors service</t>
  </si>
  <si>
    <t>fin d'exercice</t>
  </si>
  <si>
    <t>Install.techniques, matériel et outillage industriels</t>
  </si>
  <si>
    <t>RM</t>
  </si>
  <si>
    <t>RN</t>
  </si>
  <si>
    <t>RO</t>
  </si>
  <si>
    <t>3B</t>
  </si>
  <si>
    <t>3C</t>
  </si>
  <si>
    <t>Sur immobilisations corporelles</t>
  </si>
  <si>
    <t>6E</t>
  </si>
  <si>
    <t>6F</t>
  </si>
  <si>
    <t>6G</t>
  </si>
  <si>
    <t>6H</t>
  </si>
  <si>
    <t>Fournisseurs et comptes rattachés</t>
  </si>
  <si>
    <t>8B</t>
  </si>
  <si>
    <t xml:space="preserve">    Matières premières et autres approvisionnements</t>
  </si>
  <si>
    <t>BL</t>
  </si>
  <si>
    <t>BM</t>
  </si>
  <si>
    <t>Dettes fiscales et sociales</t>
  </si>
  <si>
    <t>DY</t>
  </si>
  <si>
    <t>1. Résultat d'exploitation (I-II)</t>
  </si>
  <si>
    <t>GG</t>
  </si>
  <si>
    <t>(10) Dont cotisations personnelles de l'exploitant (13)</t>
  </si>
  <si>
    <t>A2</t>
  </si>
  <si>
    <t>LT</t>
  </si>
  <si>
    <t>LU</t>
  </si>
  <si>
    <t>1W</t>
  </si>
  <si>
    <t>Installat., agencem., amén. divers</t>
  </si>
  <si>
    <t>RP</t>
  </si>
  <si>
    <t>RQ</t>
  </si>
  <si>
    <t>RR</t>
  </si>
  <si>
    <t>3D</t>
  </si>
  <si>
    <t>3E</t>
  </si>
  <si>
    <t>Sur titres mis en équivalence</t>
  </si>
  <si>
    <t>02</t>
  </si>
  <si>
    <t>03</t>
  </si>
  <si>
    <t>04</t>
  </si>
  <si>
    <t>05</t>
  </si>
  <si>
    <t>8C</t>
  </si>
  <si>
    <t xml:space="preserve">    En-cours de production de biens</t>
  </si>
  <si>
    <t>BN</t>
  </si>
  <si>
    <t>BO</t>
  </si>
  <si>
    <t>Dettes sur immobilisations et comptes rattachés</t>
  </si>
  <si>
    <t>DZ</t>
  </si>
  <si>
    <t>Bénéfice attribué ou perte transférée</t>
  </si>
  <si>
    <t>(III)</t>
  </si>
  <si>
    <t>GH</t>
  </si>
  <si>
    <t>(11) Dont redevances de concessions, brevets, licences (produits)</t>
  </si>
  <si>
    <t>A3</t>
  </si>
  <si>
    <t>LV</t>
  </si>
  <si>
    <t>LW</t>
  </si>
  <si>
    <t>1X</t>
  </si>
  <si>
    <t>RS</t>
  </si>
  <si>
    <t>RT</t>
  </si>
  <si>
    <t>RU</t>
  </si>
  <si>
    <t>3F</t>
  </si>
  <si>
    <t>3G</t>
  </si>
  <si>
    <t>Sur titres de participation</t>
  </si>
  <si>
    <t>9U</t>
  </si>
  <si>
    <t>9V</t>
  </si>
  <si>
    <t>9W</t>
  </si>
  <si>
    <t>9X</t>
  </si>
  <si>
    <t>Sécurité sociale et organismes sociaux</t>
  </si>
  <si>
    <t>8D</t>
  </si>
  <si>
    <t xml:space="preserve">    En-cours de production de services</t>
  </si>
  <si>
    <t>BP</t>
  </si>
  <si>
    <t>BQ</t>
  </si>
  <si>
    <t>Autres dettes</t>
  </si>
  <si>
    <t>EA</t>
  </si>
  <si>
    <t>Perte supportée ou bénéfice transféré</t>
  </si>
  <si>
    <t>(IV)</t>
  </si>
  <si>
    <t>GI</t>
  </si>
  <si>
    <t>(12) Dont redevances de concessions, brevets, licences (charges)</t>
  </si>
  <si>
    <t>A4</t>
  </si>
  <si>
    <t>LX</t>
  </si>
  <si>
    <t>LY</t>
  </si>
  <si>
    <t>IZ</t>
  </si>
  <si>
    <t>Mat. de bureau et inform., mobilier</t>
  </si>
  <si>
    <t>RV</t>
  </si>
  <si>
    <t>RW</t>
  </si>
  <si>
    <t>RX</t>
  </si>
  <si>
    <t>3H</t>
  </si>
  <si>
    <t>3J</t>
  </si>
  <si>
    <t>Sur autres immobilisations financières</t>
  </si>
  <si>
    <t>06</t>
  </si>
  <si>
    <t>07</t>
  </si>
  <si>
    <t>08</t>
  </si>
  <si>
    <t>09</t>
  </si>
  <si>
    <t>Etat et</t>
  </si>
  <si>
    <t>8E</t>
  </si>
  <si>
    <t xml:space="preserve">    Produits intermédiaires et finis</t>
  </si>
  <si>
    <t>BR</t>
  </si>
  <si>
    <t>BS</t>
  </si>
  <si>
    <t>Produits constatés d'avance (4)</t>
  </si>
  <si>
    <t>EB</t>
  </si>
  <si>
    <t>Produits financiers de participation (5)</t>
  </si>
  <si>
    <t>GJ</t>
  </si>
  <si>
    <t>(13) Dont primes et cotisations complémentaires personnelles</t>
  </si>
  <si>
    <t>MA</t>
  </si>
  <si>
    <t>MB</t>
  </si>
  <si>
    <t>MC</t>
  </si>
  <si>
    <t>RY</t>
  </si>
  <si>
    <t>RZ</t>
  </si>
  <si>
    <t>SA</t>
  </si>
  <si>
    <t>3K</t>
  </si>
  <si>
    <t>3L</t>
  </si>
  <si>
    <t>Sur stocks et en-cours</t>
  </si>
  <si>
    <t>6N</t>
  </si>
  <si>
    <t>6P</t>
  </si>
  <si>
    <t>6R</t>
  </si>
  <si>
    <t>6S</t>
  </si>
  <si>
    <t>autres</t>
  </si>
  <si>
    <t>VW</t>
  </si>
  <si>
    <t xml:space="preserve">    Marchandises</t>
  </si>
  <si>
    <t>BT</t>
  </si>
  <si>
    <t>BU</t>
  </si>
  <si>
    <t>EC</t>
  </si>
  <si>
    <t>Produits autres valeurs mob. et créances d'actif immobilisé (5)</t>
  </si>
  <si>
    <t>GK</t>
  </si>
  <si>
    <t>(7) Détail des produits et charges exceptionnels :</t>
  </si>
  <si>
    <t>Charges N</t>
  </si>
  <si>
    <t>Produits N</t>
  </si>
  <si>
    <t xml:space="preserve"> </t>
  </si>
  <si>
    <t>MD</t>
  </si>
  <si>
    <t>ME</t>
  </si>
  <si>
    <t>MF</t>
  </si>
  <si>
    <t>SB</t>
  </si>
  <si>
    <t>SC</t>
  </si>
  <si>
    <t>SD</t>
  </si>
  <si>
    <t>SE</t>
  </si>
  <si>
    <t>SF</t>
  </si>
  <si>
    <t>Sur comptes clients</t>
  </si>
  <si>
    <t>6T</t>
  </si>
  <si>
    <t>6U</t>
  </si>
  <si>
    <t>6V</t>
  </si>
  <si>
    <t>6W</t>
  </si>
  <si>
    <t>Obligations cautionnées</t>
  </si>
  <si>
    <t>VX</t>
  </si>
  <si>
    <t>Avances et acomptes versés sur commandes</t>
  </si>
  <si>
    <t>BV</t>
  </si>
  <si>
    <t>BW</t>
  </si>
  <si>
    <t>Ecarts de conversion Passif</t>
  </si>
  <si>
    <t>ED</t>
  </si>
  <si>
    <t>Autres intérêts et produits assimilés (5)</t>
  </si>
  <si>
    <t>GL</t>
  </si>
  <si>
    <t>MG</t>
  </si>
  <si>
    <t>MH</t>
  </si>
  <si>
    <t>MI</t>
  </si>
  <si>
    <t>SG</t>
  </si>
  <si>
    <t>SH</t>
  </si>
  <si>
    <t>SJ</t>
  </si>
  <si>
    <t>SK</t>
  </si>
  <si>
    <t>SL</t>
  </si>
  <si>
    <t>6X</t>
  </si>
  <si>
    <t>6Y</t>
  </si>
  <si>
    <t>6Z</t>
  </si>
  <si>
    <t>7A</t>
  </si>
  <si>
    <t>Autres impôts, taxes, vers. assimilés</t>
  </si>
  <si>
    <t>VQ</t>
  </si>
  <si>
    <t>Créances</t>
  </si>
  <si>
    <t>EE</t>
  </si>
  <si>
    <t>GM</t>
  </si>
  <si>
    <t>MJ</t>
  </si>
  <si>
    <t>MK</t>
  </si>
  <si>
    <t>ML</t>
  </si>
  <si>
    <t xml:space="preserve">Total  III </t>
  </si>
  <si>
    <t>7B</t>
  </si>
  <si>
    <t>TY</t>
  </si>
  <si>
    <t>TZ</t>
  </si>
  <si>
    <t>UA</t>
  </si>
  <si>
    <t>8J</t>
  </si>
  <si>
    <t xml:space="preserve">   Créances clients et comptes rattachés (3)</t>
  </si>
  <si>
    <t>BX</t>
  </si>
  <si>
    <t>BY</t>
  </si>
  <si>
    <t>(1) Ecart de réévaluation incorporé au capital</t>
  </si>
  <si>
    <t>1B</t>
  </si>
  <si>
    <t>Différences positives de change</t>
  </si>
  <si>
    <t>GN</t>
  </si>
  <si>
    <t>MM</t>
  </si>
  <si>
    <t>MN</t>
  </si>
  <si>
    <t>MO</t>
  </si>
  <si>
    <t>CADRE D</t>
  </si>
  <si>
    <t>Valeur nette</t>
  </si>
  <si>
    <t xml:space="preserve">Total général (I + II + III) </t>
  </si>
  <si>
    <t>7C</t>
  </si>
  <si>
    <t>UB</t>
  </si>
  <si>
    <t>UC</t>
  </si>
  <si>
    <t>UD</t>
  </si>
  <si>
    <t>VI</t>
  </si>
  <si>
    <t xml:space="preserve">   Autres créances (3)</t>
  </si>
  <si>
    <t>BZ</t>
  </si>
  <si>
    <t>CA</t>
  </si>
  <si>
    <t>(2) Dont réserve spéciale de réévaluation</t>
  </si>
  <si>
    <t>1C</t>
  </si>
  <si>
    <t>Produits nets sur cessions de VMP</t>
  </si>
  <si>
    <t>GO</t>
  </si>
  <si>
    <t>MP</t>
  </si>
  <si>
    <t>MQ</t>
  </si>
  <si>
    <t>MR</t>
  </si>
  <si>
    <t>MOUVEMENTS AFFECTANT LES CHARGES</t>
  </si>
  <si>
    <t>d'exploitation</t>
  </si>
  <si>
    <t>UE</t>
  </si>
  <si>
    <t>UF</t>
  </si>
  <si>
    <t>Autres dettes (3)</t>
  </si>
  <si>
    <t>8K</t>
  </si>
  <si>
    <t xml:space="preserve">   Capital souscrit appelé, non versé</t>
  </si>
  <si>
    <t>CB</t>
  </si>
  <si>
    <t>CC</t>
  </si>
  <si>
    <t>(3) Dont réserve spéciale des plus-values à long terme</t>
  </si>
  <si>
    <t>EF</t>
  </si>
  <si>
    <t>Total des produits financiers</t>
  </si>
  <si>
    <t>(V)</t>
  </si>
  <si>
    <t>GP</t>
  </si>
  <si>
    <t>MS</t>
  </si>
  <si>
    <t>MT</t>
  </si>
  <si>
    <t>MU</t>
  </si>
  <si>
    <t>A REPARTIR SUR PLUSIEURS EXERCICES</t>
  </si>
  <si>
    <t>Dont dotations et reprises :</t>
  </si>
  <si>
    <t>financières</t>
  </si>
  <si>
    <t>UG</t>
  </si>
  <si>
    <t>UH</t>
  </si>
  <si>
    <t>Produits constatés d'avance</t>
  </si>
  <si>
    <t>8L</t>
  </si>
  <si>
    <t>Divers</t>
  </si>
  <si>
    <t>(4) Dettes et produits constatés d'avance à - d'un an</t>
  </si>
  <si>
    <t>EG</t>
  </si>
  <si>
    <t>GQ</t>
  </si>
  <si>
    <t>MV</t>
  </si>
  <si>
    <t>MW</t>
  </si>
  <si>
    <t>MX</t>
  </si>
  <si>
    <t xml:space="preserve">  Charges à répartir sur plusieurs exercices</t>
  </si>
  <si>
    <t>SN</t>
  </si>
  <si>
    <t>exceptionnelles</t>
  </si>
  <si>
    <t>UJ</t>
  </si>
  <si>
    <t>UK</t>
  </si>
  <si>
    <t>VY</t>
  </si>
  <si>
    <t>VZ</t>
  </si>
  <si>
    <t xml:space="preserve">   Valeurs mobilières de placement</t>
  </si>
  <si>
    <t>CD</t>
  </si>
  <si>
    <t>CE</t>
  </si>
  <si>
    <t>(5) Dont concours bancaires courants et SC des banques</t>
  </si>
  <si>
    <t>EH</t>
  </si>
  <si>
    <t>Intérêts et charges assimilés (6)</t>
  </si>
  <si>
    <t>GR</t>
  </si>
  <si>
    <t>MZ</t>
  </si>
  <si>
    <t>NA</t>
  </si>
  <si>
    <t>NB</t>
  </si>
  <si>
    <t xml:space="preserve">  Primes de remboursement des obligations</t>
  </si>
  <si>
    <t>SP</t>
  </si>
  <si>
    <t>SR</t>
  </si>
  <si>
    <t>Titres mis en équivalence : montant de la dépréciation à la clôture de l'exercice</t>
  </si>
  <si>
    <t>Emprunts souscrits en cours d'exercice</t>
  </si>
  <si>
    <t>VJ</t>
  </si>
  <si>
    <t xml:space="preserve">   Disponibilités</t>
  </si>
  <si>
    <t>CF</t>
  </si>
  <si>
    <t>CG</t>
  </si>
  <si>
    <t>Différences négatives de change</t>
  </si>
  <si>
    <t>GS</t>
  </si>
  <si>
    <t>ND</t>
  </si>
  <si>
    <t>NE</t>
  </si>
  <si>
    <t>NF</t>
  </si>
  <si>
    <t>Emprunts remboursés en cours d'exercice</t>
  </si>
  <si>
    <t>VK</t>
  </si>
  <si>
    <t>Charges constatées d'avance (3)</t>
  </si>
  <si>
    <t>CH</t>
  </si>
  <si>
    <t>CI</t>
  </si>
  <si>
    <t>Charges nettes sur cessions de VMP</t>
  </si>
  <si>
    <t>GT</t>
  </si>
  <si>
    <t>NG</t>
  </si>
  <si>
    <t>NH</t>
  </si>
  <si>
    <t>NI</t>
  </si>
  <si>
    <t>Emprunts § dettes auprès des associés (pers. physiques)</t>
  </si>
  <si>
    <t>VL</t>
  </si>
  <si>
    <t>CJ</t>
  </si>
  <si>
    <t>CK</t>
  </si>
  <si>
    <t>Total des charges financières</t>
  </si>
  <si>
    <t>(VI)</t>
  </si>
  <si>
    <t>GU</t>
  </si>
  <si>
    <t>0U</t>
  </si>
  <si>
    <t>0V</t>
  </si>
  <si>
    <t>0W</t>
  </si>
  <si>
    <t>Charges à répartir sur plusieurs exercices</t>
  </si>
  <si>
    <t>CL</t>
  </si>
  <si>
    <t>2. Résultat financier (V-VI)</t>
  </si>
  <si>
    <t>GV</t>
  </si>
  <si>
    <t>Total</t>
  </si>
  <si>
    <t>0X</t>
  </si>
  <si>
    <t>0Y</t>
  </si>
  <si>
    <t>0Z</t>
  </si>
  <si>
    <t>Primes de remboursement des obligations</t>
  </si>
  <si>
    <t>CM</t>
  </si>
  <si>
    <t>3. Résultat courant (I-II+III-IV+V-VI)</t>
  </si>
  <si>
    <t>GW</t>
  </si>
  <si>
    <t>(8) Détail des produits et charges sur exercices antérieurs</t>
  </si>
  <si>
    <t>2B</t>
  </si>
  <si>
    <t>2C</t>
  </si>
  <si>
    <t>2D</t>
  </si>
  <si>
    <t>Ecarts de conversion Actif</t>
  </si>
  <si>
    <t>CN</t>
  </si>
  <si>
    <t>2E</t>
  </si>
  <si>
    <t>2F</t>
  </si>
  <si>
    <t>2G</t>
  </si>
  <si>
    <t>Total général (0 à V)</t>
  </si>
  <si>
    <t>CO</t>
  </si>
  <si>
    <t>1A</t>
  </si>
  <si>
    <t>NJ</t>
  </si>
  <si>
    <t>NK</t>
  </si>
  <si>
    <t>2H</t>
  </si>
  <si>
    <t>(1) Dont droit au bail</t>
  </si>
  <si>
    <t>0K</t>
  </si>
  <si>
    <t>0L</t>
  </si>
  <si>
    <t>0M</t>
  </si>
  <si>
    <t>(2) Part à - d'un an des immobilisations financières</t>
  </si>
  <si>
    <t>CP</t>
  </si>
  <si>
    <t>(3 ) Part à + d'un an</t>
  </si>
  <si>
    <t>CR</t>
  </si>
  <si>
    <t>Charges constatées d'avance</t>
  </si>
  <si>
    <t>Cptes réservés: (1)aux sociétés, (2)aux entr.individ.</t>
  </si>
  <si>
    <r>
      <t>Total des produits exceptionnels</t>
    </r>
    <r>
      <rPr>
        <sz val="11"/>
        <rFont val="Arial Narrow"/>
        <family val="2"/>
      </rPr>
      <t xml:space="preserve"> (7)</t>
    </r>
  </si>
  <si>
    <r>
      <t>Total des charges exceptionnelles</t>
    </r>
    <r>
      <rPr>
        <sz val="11"/>
        <rFont val="Arial Narrow"/>
        <family val="2"/>
      </rPr>
      <t xml:space="preserve"> (7)</t>
    </r>
  </si>
  <si>
    <r>
      <t>Total des produits d'exploitation</t>
    </r>
    <r>
      <rPr>
        <sz val="11"/>
        <rFont val="Arial Narrow"/>
        <family val="2"/>
      </rPr>
      <t xml:space="preserve"> (2)</t>
    </r>
  </si>
  <si>
    <r>
      <t>Immobilisations financières</t>
    </r>
    <r>
      <rPr>
        <sz val="11"/>
        <rFont val="Arial Narrow"/>
        <family val="2"/>
      </rPr>
      <t xml:space="preserve"> (2)</t>
    </r>
  </si>
  <si>
    <r>
      <t xml:space="preserve">Frais d'établ., recherche et dévelop.    </t>
    </r>
    <r>
      <rPr>
        <b/>
        <sz val="11"/>
        <rFont val="Arial Narrow"/>
        <family val="2"/>
      </rPr>
      <t>Total I</t>
    </r>
  </si>
  <si>
    <r>
      <t xml:space="preserve">Autres postes d'immo incorporelles    </t>
    </r>
    <r>
      <rPr>
        <b/>
        <sz val="11"/>
        <rFont val="Arial Narrow"/>
        <family val="2"/>
      </rPr>
      <t>Total II</t>
    </r>
  </si>
  <si>
    <r>
      <t>(6</t>
    </r>
    <r>
      <rPr>
        <sz val="8"/>
        <rFont val="Arial Narrow"/>
        <family val="2"/>
      </rPr>
      <t>b</t>
    </r>
    <r>
      <rPr>
        <sz val="11"/>
        <rFont val="Arial Narrow"/>
        <family val="2"/>
      </rPr>
      <t>) Dont dons faits aux organismes d'intérêt général</t>
    </r>
  </si>
  <si>
    <r>
      <t>Total des charges d'exploitation</t>
    </r>
    <r>
      <rPr>
        <sz val="11"/>
        <rFont val="Arial Narrow"/>
        <family val="2"/>
      </rPr>
      <t xml:space="preserve"> (4)</t>
    </r>
  </si>
  <si>
    <r>
      <t xml:space="preserve">Frais d'établ., de recherche et développ.    </t>
    </r>
    <r>
      <rPr>
        <b/>
        <sz val="11"/>
        <rFont val="Arial Narrow"/>
        <family val="2"/>
      </rPr>
      <t>Total I</t>
    </r>
  </si>
  <si>
    <r>
      <t xml:space="preserve">Autres postes d'immobilisat. incorporelles </t>
    </r>
    <r>
      <rPr>
        <b/>
        <sz val="11"/>
        <rFont val="Arial Narrow"/>
        <family val="2"/>
      </rPr>
      <t>Total II</t>
    </r>
  </si>
  <si>
    <t>Brut N</t>
  </si>
  <si>
    <t>REGROUPEMENTS DES COMPTES DANS LE BILAN</t>
  </si>
  <si>
    <t>REGROUPEMENTS DES COMPTES DANS LE COMPTE DE RESULTAT</t>
  </si>
  <si>
    <t>(Système de base)</t>
  </si>
  <si>
    <t>Capital social</t>
  </si>
  <si>
    <t>101+108  +SC ou -SD</t>
  </si>
  <si>
    <t>Autres 70*</t>
  </si>
  <si>
    <t>2805+2905</t>
  </si>
  <si>
    <t>Ecarts de réévaluation</t>
  </si>
  <si>
    <t xml:space="preserve">   Fonds commercial</t>
  </si>
  <si>
    <t>206+207</t>
  </si>
  <si>
    <t>2807+2906+2907</t>
  </si>
  <si>
    <t>2808+2908</t>
  </si>
  <si>
    <t>72+73</t>
  </si>
  <si>
    <t xml:space="preserve">   Immobilisations incorporelles en cours</t>
  </si>
  <si>
    <t>Réserves réglementées</t>
  </si>
  <si>
    <t>781+791</t>
  </si>
  <si>
    <t>Autres produits</t>
  </si>
  <si>
    <t>75 sauf 755</t>
  </si>
  <si>
    <t>211+212</t>
  </si>
  <si>
    <t>2811+2812+2911</t>
  </si>
  <si>
    <t>Total des produits d'exploitation</t>
  </si>
  <si>
    <t>213+214</t>
  </si>
  <si>
    <t>2813+2814</t>
  </si>
  <si>
    <t>607+6087-6097</t>
  </si>
  <si>
    <t>Achats MP et autres approvisionnements</t>
  </si>
  <si>
    <t>601+602+6081+6082-6091-6092</t>
  </si>
  <si>
    <t>Autres achats et charges externes</t>
  </si>
  <si>
    <t>Autres 60*+61+62</t>
  </si>
  <si>
    <t>Immobilisations financières</t>
  </si>
  <si>
    <t>261+266</t>
  </si>
  <si>
    <t>2961+2966</t>
  </si>
  <si>
    <t>267+268</t>
  </si>
  <si>
    <t>2967+2968</t>
  </si>
  <si>
    <t>Autres 15</t>
  </si>
  <si>
    <t>Charges sociales</t>
  </si>
  <si>
    <t>645+646+647+648</t>
  </si>
  <si>
    <t>271+272+27682</t>
  </si>
  <si>
    <t>2971+2972</t>
  </si>
  <si>
    <t>6811+6812</t>
  </si>
  <si>
    <t>274+27684</t>
  </si>
  <si>
    <t>161+16881</t>
  </si>
  <si>
    <t>Autres 27</t>
  </si>
  <si>
    <t>Autres 297</t>
  </si>
  <si>
    <t>163+16883</t>
  </si>
  <si>
    <t>Emprunts et dettes auprès des établissem. de crédit</t>
  </si>
  <si>
    <t>164+16884+512+514+517+5186+519</t>
  </si>
  <si>
    <t>Autres 16+17+426+45 sauf 457</t>
  </si>
  <si>
    <t>Autres charges</t>
  </si>
  <si>
    <t>65 sauf 655</t>
  </si>
  <si>
    <t>31+32</t>
  </si>
  <si>
    <t>391+392</t>
  </si>
  <si>
    <t>Total des charges d'exploitation</t>
  </si>
  <si>
    <t>40 (sauf 404+405)</t>
  </si>
  <si>
    <t>42(sauf 426)+43+44+457</t>
  </si>
  <si>
    <t>269+279+404+405+4084</t>
  </si>
  <si>
    <t>Produits financiers de participation</t>
  </si>
  <si>
    <t>Produits autres valeurs mob. et créances d'actif immobilisé</t>
  </si>
  <si>
    <t xml:space="preserve">   Créances clients et comptes rattachés</t>
  </si>
  <si>
    <t>Autres intérêts et produits assimilés</t>
  </si>
  <si>
    <t>Autres 76</t>
  </si>
  <si>
    <t xml:space="preserve">   Autres créances</t>
  </si>
  <si>
    <t>Autres 49</t>
  </si>
  <si>
    <t>786+796</t>
  </si>
  <si>
    <t>50+52</t>
  </si>
  <si>
    <t>590+592</t>
  </si>
  <si>
    <t>51+53+54</t>
  </si>
  <si>
    <t>Intérêts et charges assimilés</t>
  </si>
  <si>
    <t>Autres 66</t>
  </si>
  <si>
    <t>Ecarts de convertion Actif</t>
  </si>
  <si>
    <t>775+777+778</t>
  </si>
  <si>
    <t>787+797</t>
  </si>
  <si>
    <t>Total des produits exceptionnels</t>
  </si>
  <si>
    <t>Charges exceptionnelles sur opérations de gestion</t>
  </si>
  <si>
    <t>675+678</t>
  </si>
  <si>
    <t>Total des charges exceptionnelles</t>
  </si>
  <si>
    <t>Autres 69</t>
  </si>
  <si>
    <t>706-7096</t>
  </si>
  <si>
    <t>707-7097</t>
  </si>
  <si>
    <t>641+644</t>
  </si>
  <si>
    <t>Date</t>
  </si>
  <si>
    <t>±713</t>
  </si>
  <si>
    <t>±11</t>
  </si>
  <si>
    <t>±12 (+SC ou -SD)</t>
  </si>
  <si>
    <t>±6037</t>
  </si>
  <si>
    <t>±6031±6032</t>
  </si>
  <si>
    <t>Autres 4sc+509</t>
  </si>
  <si>
    <t>Comptes SC</t>
  </si>
  <si>
    <t>Autres 4sd</t>
  </si>
  <si>
    <t>Comptes SD</t>
  </si>
  <si>
    <t>671+672</t>
  </si>
  <si>
    <r>
      <t xml:space="preserve">   Participations mise en équivalence</t>
    </r>
    <r>
      <rPr>
        <i/>
        <sz val="10"/>
        <rFont val="Arial Narrow"/>
        <family val="2"/>
      </rPr>
      <t xml:space="preserve"> (Groupes)</t>
    </r>
  </si>
  <si>
    <r>
      <t xml:space="preserve">   Autres participations </t>
    </r>
    <r>
      <rPr>
        <i/>
        <sz val="10"/>
        <rFont val="Arial Narrow"/>
        <family val="2"/>
      </rPr>
      <t>(Entreprises indépendantes)</t>
    </r>
  </si>
  <si>
    <t>Amort+Dépréc.N</t>
  </si>
  <si>
    <t>Sur immobilisations : dotations aux dépréciations</t>
  </si>
  <si>
    <t>Sur l'actif circulant : dotations aux dépréciations</t>
  </si>
  <si>
    <t>Dotations aux provisions</t>
  </si>
  <si>
    <t>Reprises (amort., dépréciat., provis.) et transferts de charges</t>
  </si>
  <si>
    <t>Dotations aux amortissements, dépréciations et provisions</t>
  </si>
  <si>
    <t>Amort.+Dépréciat.</t>
  </si>
  <si>
    <t>Reprises (amort., dépréciat., provis.), transferts de charges (9)</t>
  </si>
  <si>
    <t>Autres dépréciations</t>
  </si>
  <si>
    <t>PROVISIONS ET DEPRECIATIONS</t>
  </si>
  <si>
    <t>http://Liassefiscale.free.fr</t>
  </si>
  <si>
    <t xml:space="preserve">Offert Gratuitement par :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</si>
</sst>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0&quot; ans D&quot;"/>
    <numFmt numFmtId="178" formatCode="0&quot; ans L&quot;"/>
    <numFmt numFmtId="179" formatCode="0&quot; ans&quot;"/>
    <numFmt numFmtId="180" formatCode="0.0"/>
    <numFmt numFmtId="181" formatCode="#,##0&quot; F&quot;"/>
    <numFmt numFmtId="182" formatCode="0.0%"/>
    <numFmt numFmtId="183" formatCode="dd/mm"/>
    <numFmt numFmtId="184" formatCode="#,##0.000"/>
    <numFmt numFmtId="185" formatCode="&quot;au   &quot;dd/mm/yyyy"/>
    <numFmt numFmtId="186" formatCode="0&quot; an L&quot;"/>
    <numFmt numFmtId="187" formatCode="yyyy"/>
    <numFmt numFmtId="188" formatCode="#,##0.0000"/>
    <numFmt numFmtId="189" formatCode="0.000%"/>
    <numFmt numFmtId="190" formatCode="&quot;au   &quot;dd/mm/yy"/>
    <numFmt numFmtId="191" formatCode="mmmm&quot; N&quot;"/>
    <numFmt numFmtId="192" formatCode="0.0000"/>
    <numFmt numFmtId="193" formatCode="0.000"/>
    <numFmt numFmtId="194" formatCode="0&quot; J&quot;"/>
    <numFmt numFmtId="195" formatCode="#,##0.0&quot;%&quot;"/>
    <numFmt numFmtId="196" formatCode="#,##0.00&quot;%&quot;"/>
    <numFmt numFmtId="197" formatCode="#,##0&quot; K€&quot;"/>
    <numFmt numFmtId="198" formatCode="&quot;Vrai&quot;;&quot;Vrai&quot;;&quot;Faux&quot;"/>
    <numFmt numFmtId="199" formatCode="&quot;Actif&quot;;&quot;Actif&quot;;&quot;Inactif&quot;"/>
    <numFmt numFmtId="200" formatCode="0,&quot;ans&quot;"/>
    <numFmt numFmtId="201" formatCode="#,##0&quot; ans&quot;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indexed="10"/>
      <name val="Arial Narrow"/>
      <family val="2"/>
    </font>
    <font>
      <i/>
      <sz val="10"/>
      <name val="Arial Narrow"/>
      <family val="2"/>
    </font>
    <font>
      <b/>
      <sz val="11"/>
      <color indexed="8"/>
      <name val="Arial Narrow"/>
      <family val="2"/>
    </font>
    <font>
      <i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i/>
      <sz val="11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8"/>
      <color indexed="8"/>
      <name val="Arial Narrow"/>
      <family val="0"/>
    </font>
    <font>
      <sz val="7"/>
      <color indexed="8"/>
      <name val="Arial"/>
      <family val="0"/>
    </font>
    <font>
      <sz val="7"/>
      <color indexed="8"/>
      <name val="Arial Narrow"/>
      <family val="0"/>
    </font>
    <font>
      <b/>
      <sz val="5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 Narrow"/>
      <family val="0"/>
    </font>
    <font>
      <b/>
      <sz val="8"/>
      <color indexed="8"/>
      <name val="Arial Narrow"/>
      <family val="0"/>
    </font>
    <font>
      <b/>
      <sz val="8"/>
      <color indexed="8"/>
      <name val="Arial"/>
      <family val="0"/>
    </font>
    <font>
      <b/>
      <sz val="10"/>
      <color indexed="8"/>
      <name val="Arial Narrow"/>
      <family val="0"/>
    </font>
    <font>
      <sz val="5"/>
      <color indexed="8"/>
      <name val="Arial"/>
      <family val="0"/>
    </font>
    <font>
      <b/>
      <sz val="5"/>
      <color indexed="8"/>
      <name val="Arial Narrow"/>
      <family val="0"/>
    </font>
    <font>
      <sz val="11"/>
      <color indexed="8"/>
      <name val="Arial Narrow"/>
      <family val="0"/>
    </font>
    <font>
      <b/>
      <sz val="7"/>
      <color indexed="8"/>
      <name val="Arial"/>
      <family val="0"/>
    </font>
    <font>
      <b/>
      <sz val="9"/>
      <color indexed="8"/>
      <name val="Arial Narrow"/>
      <family val="0"/>
    </font>
    <font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10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412">
    <xf numFmtId="0" fontId="0" fillId="0" borderId="0" xfId="0" applyAlignment="1">
      <alignment/>
    </xf>
    <xf numFmtId="0" fontId="6" fillId="0" borderId="0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14" fontId="6" fillId="0" borderId="0" xfId="53" applyNumberFormat="1" applyFont="1" applyAlignment="1">
      <alignment vertical="center"/>
      <protection/>
    </xf>
    <xf numFmtId="3" fontId="6" fillId="0" borderId="0" xfId="53" applyNumberFormat="1" applyFont="1" applyAlignment="1">
      <alignment vertical="center"/>
      <protection/>
    </xf>
    <xf numFmtId="3" fontId="7" fillId="0" borderId="0" xfId="53" applyNumberFormat="1" applyFont="1" applyAlignment="1">
      <alignment vertical="center"/>
      <protection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33" borderId="10" xfId="0" applyNumberFormat="1" applyFont="1" applyFill="1" applyBorder="1" applyAlignment="1">
      <alignment horizontal="left" vertical="center"/>
    </xf>
    <xf numFmtId="3" fontId="7" fillId="33" borderId="1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 quotePrefix="1">
      <alignment horizontal="right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6" fillId="33" borderId="11" xfId="0" applyNumberFormat="1" applyFont="1" applyFill="1" applyBorder="1" applyAlignment="1">
      <alignment horizontal="centerContinuous" vertical="center"/>
    </xf>
    <xf numFmtId="3" fontId="7" fillId="33" borderId="11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>
      <alignment vertical="center"/>
    </xf>
    <xf numFmtId="3" fontId="7" fillId="33" borderId="1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6" fillId="33" borderId="15" xfId="0" applyNumberFormat="1" applyFont="1" applyFill="1" applyBorder="1" applyAlignment="1">
      <alignment horizontal="left" vertical="center"/>
    </xf>
    <xf numFmtId="3" fontId="6" fillId="33" borderId="16" xfId="0" applyNumberFormat="1" applyFont="1" applyFill="1" applyBorder="1" applyAlignment="1">
      <alignment horizontal="centerContinuous" vertical="center"/>
    </xf>
    <xf numFmtId="3" fontId="7" fillId="33" borderId="16" xfId="0" applyNumberFormat="1" applyFont="1" applyFill="1" applyBorder="1" applyAlignment="1">
      <alignment horizontal="centerContinuous" vertical="center"/>
    </xf>
    <xf numFmtId="3" fontId="7" fillId="33" borderId="13" xfId="0" applyNumberFormat="1" applyFont="1" applyFill="1" applyBorder="1" applyAlignment="1">
      <alignment horizontal="right" vertical="center"/>
    </xf>
    <xf numFmtId="0" fontId="7" fillId="0" borderId="17" xfId="52" applyFont="1" applyBorder="1" applyAlignment="1">
      <alignment vertical="center"/>
      <protection/>
    </xf>
    <xf numFmtId="0" fontId="7" fillId="0" borderId="18" xfId="53" applyFont="1" applyBorder="1" applyAlignment="1">
      <alignment vertical="center"/>
      <protection/>
    </xf>
    <xf numFmtId="3" fontId="6" fillId="33" borderId="19" xfId="0" applyNumberFormat="1" applyFont="1" applyFill="1" applyBorder="1" applyAlignment="1">
      <alignment horizontal="centerContinuous" vertical="center"/>
    </xf>
    <xf numFmtId="3" fontId="6" fillId="33" borderId="20" xfId="0" applyNumberFormat="1" applyFont="1" applyFill="1" applyBorder="1" applyAlignment="1">
      <alignment horizontal="centerContinuous" vertical="center"/>
    </xf>
    <xf numFmtId="3" fontId="7" fillId="33" borderId="20" xfId="0" applyNumberFormat="1" applyFont="1" applyFill="1" applyBorder="1" applyAlignment="1">
      <alignment vertical="center"/>
    </xf>
    <xf numFmtId="3" fontId="7" fillId="33" borderId="21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14" fontId="6" fillId="33" borderId="19" xfId="0" applyNumberFormat="1" applyFont="1" applyFill="1" applyBorder="1" applyAlignment="1">
      <alignment horizontal="centerContinuous" vertical="center"/>
    </xf>
    <xf numFmtId="3" fontId="7" fillId="33" borderId="20" xfId="0" applyNumberFormat="1" applyFont="1" applyFill="1" applyBorder="1" applyAlignment="1">
      <alignment horizontal="centerContinuous" vertical="center"/>
    </xf>
    <xf numFmtId="3" fontId="7" fillId="33" borderId="16" xfId="0" applyNumberFormat="1" applyFont="1" applyFill="1" applyBorder="1" applyAlignment="1">
      <alignment horizontal="right" vertical="center"/>
    </xf>
    <xf numFmtId="14" fontId="6" fillId="33" borderId="20" xfId="0" applyNumberFormat="1" applyFont="1" applyFill="1" applyBorder="1" applyAlignment="1">
      <alignment horizontal="centerContinuous" vertical="center"/>
    </xf>
    <xf numFmtId="3" fontId="6" fillId="33" borderId="23" xfId="0" applyNumberFormat="1" applyFont="1" applyFill="1" applyBorder="1" applyAlignment="1">
      <alignment horizontal="centerContinuous" vertical="center"/>
    </xf>
    <xf numFmtId="3" fontId="6" fillId="33" borderId="0" xfId="0" applyNumberFormat="1" applyFont="1" applyFill="1" applyBorder="1" applyAlignment="1">
      <alignment horizontal="centerContinuous" vertical="center"/>
    </xf>
    <xf numFmtId="3" fontId="7" fillId="33" borderId="0" xfId="0" applyNumberFormat="1" applyFont="1" applyFill="1" applyBorder="1" applyAlignment="1">
      <alignment horizontal="centerContinuous" vertical="center"/>
    </xf>
    <xf numFmtId="3" fontId="7" fillId="33" borderId="24" xfId="0" applyNumberFormat="1" applyFont="1" applyFill="1" applyBorder="1" applyAlignment="1">
      <alignment horizontal="centerContinuous"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horizontal="left" vertical="center"/>
    </xf>
    <xf numFmtId="3" fontId="6" fillId="33" borderId="16" xfId="0" applyNumberFormat="1" applyFont="1" applyFill="1" applyBorder="1" applyAlignment="1">
      <alignment horizontal="left" vertical="center"/>
    </xf>
    <xf numFmtId="3" fontId="7" fillId="0" borderId="24" xfId="0" applyNumberFormat="1" applyFont="1" applyBorder="1" applyAlignment="1">
      <alignment vertical="center"/>
    </xf>
    <xf numFmtId="0" fontId="8" fillId="0" borderId="18" xfId="53" applyFont="1" applyBorder="1" applyAlignment="1">
      <alignment vertical="center"/>
      <protection/>
    </xf>
    <xf numFmtId="0" fontId="7" fillId="0" borderId="18" xfId="53" applyFont="1" applyBorder="1" applyAlignment="1" quotePrefix="1">
      <alignment horizontal="right" vertical="center"/>
      <protection/>
    </xf>
    <xf numFmtId="3" fontId="7" fillId="0" borderId="25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13" fillId="0" borderId="26" xfId="0" applyNumberFormat="1" applyFont="1" applyFill="1" applyBorder="1" applyAlignment="1" applyProtection="1">
      <alignment horizontal="center" vertical="center"/>
      <protection locked="0"/>
    </xf>
    <xf numFmtId="3" fontId="7" fillId="0" borderId="27" xfId="53" applyNumberFormat="1" applyFont="1" applyBorder="1" applyAlignment="1">
      <alignment vertical="center"/>
      <protection/>
    </xf>
    <xf numFmtId="3" fontId="7" fillId="34" borderId="23" xfId="0" applyNumberFormat="1" applyFont="1" applyFill="1" applyBorder="1" applyAlignment="1" applyProtection="1">
      <alignment vertical="center"/>
      <protection locked="0"/>
    </xf>
    <xf numFmtId="3" fontId="7" fillId="34" borderId="28" xfId="53" applyNumberFormat="1" applyFont="1" applyFill="1" applyBorder="1" applyAlignment="1">
      <alignment horizontal="right" vertical="center"/>
      <protection/>
    </xf>
    <xf numFmtId="3" fontId="7" fillId="0" borderId="28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left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7" fillId="0" borderId="0" xfId="0" applyNumberFormat="1" applyFont="1" applyFill="1" applyAlignment="1" quotePrefix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6" fillId="33" borderId="19" xfId="0" applyNumberFormat="1" applyFont="1" applyFill="1" applyBorder="1" applyAlignment="1">
      <alignment vertical="center"/>
    </xf>
    <xf numFmtId="3" fontId="7" fillId="33" borderId="21" xfId="0" applyNumberFormat="1" applyFont="1" applyFill="1" applyBorder="1" applyAlignment="1">
      <alignment horizontal="centerContinuous" vertical="center"/>
    </xf>
    <xf numFmtId="3" fontId="13" fillId="33" borderId="21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left" vertical="center"/>
    </xf>
    <xf numFmtId="3" fontId="7" fillId="33" borderId="20" xfId="0" applyNumberFormat="1" applyFont="1" applyFill="1" applyBorder="1" applyAlignment="1">
      <alignment horizontal="left" vertical="center"/>
    </xf>
    <xf numFmtId="3" fontId="14" fillId="33" borderId="20" xfId="0" applyNumberFormat="1" applyFont="1" applyFill="1" applyBorder="1" applyAlignment="1">
      <alignment horizontal="left" vertical="center"/>
    </xf>
    <xf numFmtId="3" fontId="6" fillId="0" borderId="18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13" fillId="0" borderId="26" xfId="0" applyNumberFormat="1" applyFont="1" applyFill="1" applyBorder="1" applyAlignment="1" applyProtection="1">
      <alignment horizontal="center" vertical="center"/>
      <protection/>
    </xf>
    <xf numFmtId="3" fontId="7" fillId="0" borderId="26" xfId="53" applyNumberFormat="1" applyFont="1" applyBorder="1" applyAlignment="1">
      <alignment vertical="center"/>
      <protection/>
    </xf>
    <xf numFmtId="3" fontId="13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24" xfId="53" applyNumberFormat="1" applyFont="1" applyBorder="1" applyAlignment="1">
      <alignment horizontal="right" vertical="center"/>
      <protection/>
    </xf>
    <xf numFmtId="3" fontId="6" fillId="0" borderId="27" xfId="52" applyNumberFormat="1" applyFont="1" applyBorder="1" applyAlignment="1">
      <alignment vertical="center"/>
      <protection/>
    </xf>
    <xf numFmtId="3" fontId="6" fillId="0" borderId="28" xfId="52" applyNumberFormat="1" applyFont="1" applyBorder="1" applyAlignment="1">
      <alignment horizontal="right" vertical="center"/>
      <protection/>
    </xf>
    <xf numFmtId="3" fontId="6" fillId="0" borderId="28" xfId="52" applyNumberFormat="1" applyFont="1" applyBorder="1" applyAlignment="1">
      <alignment vertical="center"/>
      <protection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3" fontId="7" fillId="0" borderId="28" xfId="53" applyNumberFormat="1" applyFont="1" applyBorder="1" applyAlignment="1">
      <alignment horizontal="right" vertical="center"/>
      <protection/>
    </xf>
    <xf numFmtId="3" fontId="7" fillId="0" borderId="28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2" xfId="52" applyNumberFormat="1" applyFont="1" applyBorder="1" applyAlignment="1">
      <alignment vertical="center"/>
      <protection/>
    </xf>
    <xf numFmtId="3" fontId="6" fillId="0" borderId="21" xfId="52" applyNumberFormat="1" applyFont="1" applyBorder="1" applyAlignment="1">
      <alignment horizontal="right" vertical="center"/>
      <protection/>
    </xf>
    <xf numFmtId="3" fontId="6" fillId="0" borderId="21" xfId="52" applyNumberFormat="1" applyFont="1" applyBorder="1" applyAlignment="1">
      <alignment vertical="center"/>
      <protection/>
    </xf>
    <xf numFmtId="3" fontId="7" fillId="0" borderId="20" xfId="0" applyNumberFormat="1" applyFont="1" applyBorder="1" applyAlignment="1">
      <alignment horizontal="left" vertical="center"/>
    </xf>
    <xf numFmtId="3" fontId="13" fillId="0" borderId="26" xfId="0" applyNumberFormat="1" applyFont="1" applyBorder="1" applyAlignment="1" applyProtection="1">
      <alignment horizontal="center" vertical="center"/>
      <protection locked="0"/>
    </xf>
    <xf numFmtId="3" fontId="13" fillId="0" borderId="22" xfId="0" applyNumberFormat="1" applyFont="1" applyBorder="1" applyAlignment="1">
      <alignment horizontal="center" vertical="center"/>
    </xf>
    <xf numFmtId="3" fontId="6" fillId="0" borderId="33" xfId="53" applyNumberFormat="1" applyFont="1" applyBorder="1" applyAlignment="1">
      <alignment vertical="center"/>
      <protection/>
    </xf>
    <xf numFmtId="3" fontId="6" fillId="0" borderId="31" xfId="53" applyNumberFormat="1" applyFont="1" applyBorder="1" applyAlignment="1">
      <alignment vertical="center"/>
      <protection/>
    </xf>
    <xf numFmtId="3" fontId="6" fillId="0" borderId="22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horizontal="left" vertical="center"/>
    </xf>
    <xf numFmtId="3" fontId="7" fillId="0" borderId="27" xfId="52" applyNumberFormat="1" applyFont="1" applyBorder="1" applyAlignment="1">
      <alignment vertical="center"/>
      <protection/>
    </xf>
    <xf numFmtId="3" fontId="7" fillId="0" borderId="28" xfId="52" applyNumberFormat="1" applyFont="1" applyBorder="1" applyAlignment="1">
      <alignment horizontal="right" vertical="center"/>
      <protection/>
    </xf>
    <xf numFmtId="3" fontId="7" fillId="0" borderId="28" xfId="52" applyNumberFormat="1" applyFont="1" applyBorder="1" applyAlignment="1">
      <alignment vertical="center"/>
      <protection/>
    </xf>
    <xf numFmtId="3" fontId="7" fillId="0" borderId="27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3" fontId="7" fillId="0" borderId="34" xfId="0" applyNumberFormat="1" applyFont="1" applyBorder="1" applyAlignment="1">
      <alignment horizontal="centerContinuous" vertical="center"/>
    </xf>
    <xf numFmtId="3" fontId="7" fillId="0" borderId="35" xfId="52" applyNumberFormat="1" applyFont="1" applyBorder="1" applyAlignment="1">
      <alignment vertical="center"/>
      <protection/>
    </xf>
    <xf numFmtId="3" fontId="7" fillId="0" borderId="36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vertical="center"/>
    </xf>
    <xf numFmtId="3" fontId="6" fillId="0" borderId="27" xfId="53" applyNumberFormat="1" applyFont="1" applyBorder="1" applyAlignment="1">
      <alignment vertical="center"/>
      <protection/>
    </xf>
    <xf numFmtId="3" fontId="6" fillId="33" borderId="22" xfId="0" applyNumberFormat="1" applyFont="1" applyFill="1" applyBorder="1" applyAlignment="1">
      <alignment vertical="center"/>
    </xf>
    <xf numFmtId="3" fontId="6" fillId="33" borderId="20" xfId="0" applyNumberFormat="1" applyFont="1" applyFill="1" applyBorder="1" applyAlignment="1">
      <alignment vertical="center"/>
    </xf>
    <xf numFmtId="3" fontId="13" fillId="33" borderId="26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centerContinuous" vertical="center"/>
    </xf>
    <xf numFmtId="3" fontId="7" fillId="0" borderId="36" xfId="0" applyNumberFormat="1" applyFont="1" applyBorder="1" applyAlignment="1">
      <alignment horizontal="centerContinuous" vertical="center"/>
    </xf>
    <xf numFmtId="3" fontId="13" fillId="34" borderId="26" xfId="0" applyNumberFormat="1" applyFont="1" applyFill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7" fillId="0" borderId="38" xfId="52" applyNumberFormat="1" applyFont="1" applyBorder="1" applyAlignment="1">
      <alignment vertical="center"/>
      <protection/>
    </xf>
    <xf numFmtId="3" fontId="7" fillId="0" borderId="39" xfId="52" applyNumberFormat="1" applyFont="1" applyBorder="1" applyAlignment="1">
      <alignment horizontal="right" vertical="center"/>
      <protection/>
    </xf>
    <xf numFmtId="3" fontId="7" fillId="0" borderId="39" xfId="52" applyNumberFormat="1" applyFont="1" applyBorder="1" applyAlignment="1">
      <alignment vertical="center"/>
      <protection/>
    </xf>
    <xf numFmtId="3" fontId="13" fillId="34" borderId="26" xfId="0" applyNumberFormat="1" applyFont="1" applyFill="1" applyBorder="1" applyAlignment="1" quotePrefix="1">
      <alignment horizontal="center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6" fillId="0" borderId="33" xfId="52" applyNumberFormat="1" applyFont="1" applyBorder="1" applyAlignment="1">
      <alignment vertical="center"/>
      <protection/>
    </xf>
    <xf numFmtId="3" fontId="6" fillId="0" borderId="13" xfId="52" applyNumberFormat="1" applyFont="1" applyBorder="1" applyAlignment="1">
      <alignment horizontal="right" vertical="center"/>
      <protection/>
    </xf>
    <xf numFmtId="3" fontId="6" fillId="0" borderId="13" xfId="52" applyNumberFormat="1" applyFont="1" applyBorder="1" applyAlignment="1">
      <alignment vertical="center"/>
      <protection/>
    </xf>
    <xf numFmtId="3" fontId="13" fillId="33" borderId="33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vertical="center"/>
    </xf>
    <xf numFmtId="3" fontId="7" fillId="0" borderId="42" xfId="52" applyNumberFormat="1" applyFont="1" applyBorder="1" applyAlignment="1">
      <alignment vertical="center"/>
      <protection/>
    </xf>
    <xf numFmtId="3" fontId="7" fillId="33" borderId="23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right" vertical="center"/>
    </xf>
    <xf numFmtId="3" fontId="13" fillId="33" borderId="14" xfId="0" applyNumberFormat="1" applyFont="1" applyFill="1" applyBorder="1" applyAlignment="1">
      <alignment horizontal="center" vertical="center"/>
    </xf>
    <xf numFmtId="3" fontId="6" fillId="33" borderId="33" xfId="52" applyNumberFormat="1" applyFont="1" applyFill="1" applyBorder="1" applyAlignment="1">
      <alignment vertical="center"/>
      <protection/>
    </xf>
    <xf numFmtId="3" fontId="6" fillId="33" borderId="13" xfId="52" applyNumberFormat="1" applyFont="1" applyFill="1" applyBorder="1" applyAlignment="1">
      <alignment vertical="center"/>
      <protection/>
    </xf>
    <xf numFmtId="3" fontId="7" fillId="33" borderId="15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left" vertical="center"/>
    </xf>
    <xf numFmtId="3" fontId="13" fillId="0" borderId="31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vertical="center"/>
    </xf>
    <xf numFmtId="3" fontId="14" fillId="33" borderId="45" xfId="0" applyNumberFormat="1" applyFont="1" applyFill="1" applyBorder="1" applyAlignment="1">
      <alignment vertical="center"/>
    </xf>
    <xf numFmtId="3" fontId="7" fillId="33" borderId="46" xfId="0" applyNumberFormat="1" applyFont="1" applyFill="1" applyBorder="1" applyAlignment="1">
      <alignment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horizontal="left" vertical="center"/>
    </xf>
    <xf numFmtId="3" fontId="13" fillId="0" borderId="30" xfId="0" applyNumberFormat="1" applyFont="1" applyBorder="1" applyAlignment="1">
      <alignment horizontal="center" vertical="center"/>
    </xf>
    <xf numFmtId="3" fontId="7" fillId="33" borderId="19" xfId="0" applyNumberFormat="1" applyFont="1" applyFill="1" applyBorder="1" applyAlignment="1">
      <alignment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horizontal="left" vertical="center"/>
    </xf>
    <xf numFmtId="3" fontId="13" fillId="0" borderId="49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6" fillId="0" borderId="28" xfId="0" applyNumberFormat="1" applyFont="1" applyBorder="1" applyAlignment="1">
      <alignment horizontal="right" vertical="center"/>
    </xf>
    <xf numFmtId="3" fontId="13" fillId="34" borderId="14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left" vertical="center"/>
    </xf>
    <xf numFmtId="3" fontId="6" fillId="33" borderId="2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7" fillId="0" borderId="52" xfId="0" applyNumberFormat="1" applyFont="1" applyBorder="1" applyAlignment="1">
      <alignment vertical="center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Border="1" applyAlignment="1">
      <alignment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>
      <alignment horizontal="left" vertical="center"/>
    </xf>
    <xf numFmtId="3" fontId="7" fillId="33" borderId="54" xfId="0" applyNumberFormat="1" applyFont="1" applyFill="1" applyBorder="1" applyAlignment="1">
      <alignment vertical="center"/>
    </xf>
    <xf numFmtId="3" fontId="7" fillId="33" borderId="55" xfId="0" applyNumberFormat="1" applyFont="1" applyFill="1" applyBorder="1" applyAlignment="1">
      <alignment vertical="center"/>
    </xf>
    <xf numFmtId="3" fontId="6" fillId="33" borderId="55" xfId="0" applyNumberFormat="1" applyFont="1" applyFill="1" applyBorder="1" applyAlignment="1">
      <alignment horizontal="right" vertical="center"/>
    </xf>
    <xf numFmtId="3" fontId="13" fillId="33" borderId="56" xfId="0" applyNumberFormat="1" applyFont="1" applyFill="1" applyBorder="1" applyAlignment="1">
      <alignment horizontal="center" vertical="center"/>
    </xf>
    <xf numFmtId="3" fontId="6" fillId="33" borderId="57" xfId="0" applyNumberFormat="1" applyFont="1" applyFill="1" applyBorder="1" applyAlignment="1">
      <alignment vertical="center"/>
    </xf>
    <xf numFmtId="3" fontId="7" fillId="0" borderId="34" xfId="0" applyNumberFormat="1" applyFont="1" applyBorder="1" applyAlignment="1">
      <alignment horizontal="left" vertical="center"/>
    </xf>
    <xf numFmtId="3" fontId="7" fillId="0" borderId="27" xfId="52" applyNumberFormat="1" applyFont="1" applyFill="1" applyBorder="1" applyAlignment="1">
      <alignment vertical="center"/>
      <protection/>
    </xf>
    <xf numFmtId="3" fontId="7" fillId="0" borderId="28" xfId="52" applyNumberFormat="1" applyFont="1" applyFill="1" applyBorder="1" applyAlignment="1">
      <alignment horizontal="right" vertical="center"/>
      <protection/>
    </xf>
    <xf numFmtId="3" fontId="7" fillId="0" borderId="28" xfId="52" applyNumberFormat="1" applyFont="1" applyFill="1" applyBorder="1" applyAlignment="1">
      <alignment vertical="center"/>
      <protection/>
    </xf>
    <xf numFmtId="3" fontId="13" fillId="0" borderId="23" xfId="0" applyNumberFormat="1" applyFont="1" applyBorder="1" applyAlignment="1">
      <alignment horizontal="left" vertical="center"/>
    </xf>
    <xf numFmtId="3" fontId="7" fillId="0" borderId="58" xfId="0" applyNumberFormat="1" applyFont="1" applyBorder="1" applyAlignment="1">
      <alignment vertical="center"/>
    </xf>
    <xf numFmtId="3" fontId="6" fillId="33" borderId="23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13" fillId="0" borderId="25" xfId="0" applyNumberFormat="1" applyFont="1" applyBorder="1" applyAlignment="1">
      <alignment horizontal="left" vertical="center"/>
    </xf>
    <xf numFmtId="3" fontId="6" fillId="0" borderId="33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left" vertical="center"/>
    </xf>
    <xf numFmtId="3" fontId="7" fillId="0" borderId="36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vertical="center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13" fillId="33" borderId="22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right" vertical="center"/>
    </xf>
    <xf numFmtId="3" fontId="6" fillId="33" borderId="22" xfId="53" applyNumberFormat="1" applyFont="1" applyFill="1" applyBorder="1" applyAlignment="1">
      <alignment vertical="center"/>
      <protection/>
    </xf>
    <xf numFmtId="3" fontId="6" fillId="0" borderId="26" xfId="0" applyNumberFormat="1" applyFont="1" applyBorder="1" applyAlignment="1">
      <alignment vertical="center"/>
    </xf>
    <xf numFmtId="3" fontId="6" fillId="0" borderId="22" xfId="52" applyNumberFormat="1" applyFont="1" applyBorder="1" applyAlignment="1">
      <alignment horizontal="right" vertical="center"/>
      <protection/>
    </xf>
    <xf numFmtId="3" fontId="7" fillId="0" borderId="53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>
      <alignment horizontal="right" vertical="center"/>
    </xf>
    <xf numFmtId="3" fontId="7" fillId="0" borderId="59" xfId="52" applyNumberFormat="1" applyFont="1" applyBorder="1" applyAlignment="1">
      <alignment vertical="center"/>
      <protection/>
    </xf>
    <xf numFmtId="3" fontId="7" fillId="0" borderId="23" xfId="0" applyNumberFormat="1" applyFont="1" applyBorder="1" applyAlignment="1">
      <alignment horizontal="centerContinuous" vertical="center"/>
    </xf>
    <xf numFmtId="3" fontId="7" fillId="0" borderId="0" xfId="53" applyNumberFormat="1" applyFont="1" applyBorder="1" applyAlignment="1">
      <alignment vertical="center"/>
      <protection/>
    </xf>
    <xf numFmtId="3" fontId="7" fillId="0" borderId="60" xfId="0" applyNumberFormat="1" applyFont="1" applyBorder="1" applyAlignment="1">
      <alignment vertical="center"/>
    </xf>
    <xf numFmtId="3" fontId="6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left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1" fontId="16" fillId="0" borderId="48" xfId="0" applyNumberFormat="1" applyFont="1" applyBorder="1" applyAlignment="1">
      <alignment horizontal="left" vertical="center"/>
    </xf>
    <xf numFmtId="3" fontId="16" fillId="0" borderId="18" xfId="0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horizontal="center" vertical="center"/>
    </xf>
    <xf numFmtId="3" fontId="16" fillId="0" borderId="27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7" fillId="0" borderId="25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vertical="center"/>
    </xf>
    <xf numFmtId="3" fontId="6" fillId="33" borderId="33" xfId="53" applyNumberFormat="1" applyFont="1" applyFill="1" applyBorder="1" applyAlignment="1">
      <alignment vertical="center"/>
      <protection/>
    </xf>
    <xf numFmtId="3" fontId="9" fillId="0" borderId="0" xfId="0" applyNumberFormat="1" applyFont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7" fillId="0" borderId="26" xfId="0" applyNumberFormat="1" applyFont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vertical="center"/>
    </xf>
    <xf numFmtId="3" fontId="13" fillId="33" borderId="11" xfId="0" applyNumberFormat="1" applyFont="1" applyFill="1" applyBorder="1" applyAlignment="1">
      <alignment vertical="center"/>
    </xf>
    <xf numFmtId="3" fontId="13" fillId="33" borderId="11" xfId="0" applyNumberFormat="1" applyFont="1" applyFill="1" applyBorder="1" applyAlignment="1">
      <alignment horizontal="centerContinuous" vertical="center"/>
    </xf>
    <xf numFmtId="3" fontId="13" fillId="33" borderId="12" xfId="0" applyNumberFormat="1" applyFont="1" applyFill="1" applyBorder="1" applyAlignment="1">
      <alignment horizontal="centerContinuous" vertical="center"/>
    </xf>
    <xf numFmtId="0" fontId="7" fillId="0" borderId="18" xfId="53" applyFont="1" applyBorder="1" applyAlignment="1">
      <alignment horizontal="left" vertical="center"/>
      <protection/>
    </xf>
    <xf numFmtId="3" fontId="16" fillId="0" borderId="30" xfId="0" applyNumberFormat="1" applyFont="1" applyFill="1" applyBorder="1" applyAlignment="1">
      <alignment vertical="center"/>
    </xf>
    <xf numFmtId="3" fontId="14" fillId="33" borderId="23" xfId="0" applyNumberFormat="1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centerContinuous" vertical="center"/>
    </xf>
    <xf numFmtId="3" fontId="13" fillId="33" borderId="24" xfId="0" applyNumberFormat="1" applyFont="1" applyFill="1" applyBorder="1" applyAlignment="1">
      <alignment horizontal="centerContinuous" vertical="center"/>
    </xf>
    <xf numFmtId="3" fontId="7" fillId="0" borderId="23" xfId="0" applyNumberFormat="1" applyFont="1" applyBorder="1" applyAlignment="1">
      <alignment horizontal="left" vertical="center"/>
    </xf>
    <xf numFmtId="3" fontId="13" fillId="0" borderId="24" xfId="0" applyNumberFormat="1" applyFont="1" applyBorder="1" applyAlignment="1">
      <alignment horizontal="center" vertical="center"/>
    </xf>
    <xf numFmtId="3" fontId="7" fillId="0" borderId="31" xfId="52" applyNumberFormat="1" applyFont="1" applyBorder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4" fillId="33" borderId="19" xfId="0" applyNumberFormat="1" applyFont="1" applyFill="1" applyBorder="1" applyAlignment="1">
      <alignment horizontal="centerContinuous" vertical="center"/>
    </xf>
    <xf numFmtId="3" fontId="13" fillId="33" borderId="20" xfId="0" applyNumberFormat="1" applyFont="1" applyFill="1" applyBorder="1" applyAlignment="1">
      <alignment horizontal="centerContinuous" vertical="center"/>
    </xf>
    <xf numFmtId="3" fontId="13" fillId="33" borderId="21" xfId="0" applyNumberFormat="1" applyFont="1" applyFill="1" applyBorder="1" applyAlignment="1">
      <alignment horizontal="centerContinuous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62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7" fillId="0" borderId="37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7" fillId="0" borderId="22" xfId="52" applyNumberFormat="1" applyFont="1" applyBorder="1" applyAlignment="1">
      <alignment vertical="center"/>
      <protection/>
    </xf>
    <xf numFmtId="3" fontId="13" fillId="33" borderId="33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7" fillId="0" borderId="22" xfId="0" applyNumberFormat="1" applyFont="1" applyBorder="1" applyAlignment="1" quotePrefix="1">
      <alignment horizontal="center" vertical="center"/>
    </xf>
    <xf numFmtId="3" fontId="7" fillId="0" borderId="32" xfId="53" applyNumberFormat="1" applyFont="1" applyBorder="1" applyAlignment="1">
      <alignment vertical="center"/>
      <protection/>
    </xf>
    <xf numFmtId="3" fontId="7" fillId="0" borderId="27" xfId="52" applyNumberFormat="1" applyFont="1" applyBorder="1" applyAlignment="1">
      <alignment horizontal="right" vertical="center"/>
      <protection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32" xfId="52" applyNumberFormat="1" applyFont="1" applyFill="1" applyBorder="1" applyAlignment="1">
      <alignment vertical="center"/>
      <protection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13" fillId="34" borderId="33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63" xfId="52" applyNumberFormat="1" applyFont="1" applyBorder="1" applyAlignment="1">
      <alignment vertical="center"/>
      <protection/>
    </xf>
    <xf numFmtId="3" fontId="17" fillId="0" borderId="0" xfId="0" applyNumberFormat="1" applyFont="1" applyBorder="1" applyAlignment="1">
      <alignment vertical="center"/>
    </xf>
    <xf numFmtId="3" fontId="6" fillId="0" borderId="14" xfId="53" applyNumberFormat="1" applyFont="1" applyBorder="1" applyAlignment="1">
      <alignment vertical="center"/>
      <protection/>
    </xf>
    <xf numFmtId="3" fontId="6" fillId="0" borderId="13" xfId="0" applyNumberFormat="1" applyFont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61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59" xfId="52" applyNumberFormat="1" applyFont="1" applyBorder="1" applyAlignment="1">
      <alignment horizontal="right" vertical="center"/>
      <protection/>
    </xf>
    <xf numFmtId="0" fontId="12" fillId="0" borderId="0" xfId="0" applyFont="1" applyBorder="1" applyAlignment="1">
      <alignment horizontal="right" vertical="center"/>
    </xf>
    <xf numFmtId="3" fontId="7" fillId="0" borderId="25" xfId="53" applyNumberFormat="1" applyFont="1" applyBorder="1" applyAlignment="1">
      <alignment vertical="center"/>
      <protection/>
    </xf>
    <xf numFmtId="3" fontId="13" fillId="34" borderId="10" xfId="0" applyNumberFormat="1" applyFont="1" applyFill="1" applyBorder="1" applyAlignment="1" applyProtection="1">
      <alignment horizontal="center" vertical="center"/>
      <protection locked="0"/>
    </xf>
    <xf numFmtId="3" fontId="7" fillId="34" borderId="12" xfId="53" applyNumberFormat="1" applyFont="1" applyFill="1" applyBorder="1" applyAlignment="1">
      <alignment horizontal="right" vertical="center"/>
      <protection/>
    </xf>
    <xf numFmtId="3" fontId="7" fillId="0" borderId="64" xfId="0" applyNumberFormat="1" applyFont="1" applyBorder="1" applyAlignment="1">
      <alignment vertical="center"/>
    </xf>
    <xf numFmtId="3" fontId="16" fillId="0" borderId="61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3" fillId="34" borderId="23" xfId="0" applyNumberFormat="1" applyFont="1" applyFill="1" applyBorder="1" applyAlignment="1" applyProtection="1">
      <alignment horizontal="center" vertical="center"/>
      <protection locked="0"/>
    </xf>
    <xf numFmtId="3" fontId="7" fillId="34" borderId="24" xfId="53" applyNumberFormat="1" applyFont="1" applyFill="1" applyBorder="1" applyAlignment="1">
      <alignment horizontal="right" vertical="center"/>
      <protection/>
    </xf>
    <xf numFmtId="3" fontId="13" fillId="0" borderId="28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3" fillId="34" borderId="19" xfId="0" applyNumberFormat="1" applyFont="1" applyFill="1" applyBorder="1" applyAlignment="1" applyProtection="1">
      <alignment horizontal="center" vertical="center"/>
      <protection locked="0"/>
    </xf>
    <xf numFmtId="3" fontId="7" fillId="34" borderId="21" xfId="53" applyNumberFormat="1" applyFont="1" applyFill="1" applyBorder="1" applyAlignment="1">
      <alignment horizontal="right" vertical="center"/>
      <protection/>
    </xf>
    <xf numFmtId="3" fontId="7" fillId="0" borderId="65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horizontal="center" vertical="center"/>
    </xf>
    <xf numFmtId="3" fontId="7" fillId="0" borderId="63" xfId="52" applyNumberFormat="1" applyFont="1" applyBorder="1" applyAlignment="1">
      <alignment horizontal="right" vertical="center"/>
      <protection/>
    </xf>
    <xf numFmtId="3" fontId="7" fillId="0" borderId="26" xfId="0" applyNumberFormat="1" applyFont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37" xfId="0" applyNumberFormat="1" applyFont="1" applyBorder="1" applyAlignment="1" applyProtection="1">
      <alignment vertical="center"/>
      <protection locked="0"/>
    </xf>
    <xf numFmtId="3" fontId="7" fillId="0" borderId="31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25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>
      <alignment horizontal="center" vertical="center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66" xfId="0" applyNumberFormat="1" applyFont="1" applyBorder="1" applyAlignment="1" applyProtection="1">
      <alignment vertical="center"/>
      <protection locked="0"/>
    </xf>
    <xf numFmtId="3" fontId="7" fillId="0" borderId="32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1" fontId="8" fillId="0" borderId="22" xfId="53" applyNumberFormat="1" applyFont="1" applyBorder="1" applyAlignment="1">
      <alignment horizontal="left" vertical="center"/>
      <protection/>
    </xf>
    <xf numFmtId="0" fontId="7" fillId="0" borderId="20" xfId="53" applyFont="1" applyBorder="1" applyAlignment="1">
      <alignment vertical="center"/>
      <protection/>
    </xf>
    <xf numFmtId="3" fontId="7" fillId="0" borderId="33" xfId="53" applyNumberFormat="1" applyFont="1" applyBorder="1" applyAlignment="1">
      <alignment vertical="center"/>
      <protection/>
    </xf>
    <xf numFmtId="3" fontId="7" fillId="0" borderId="13" xfId="53" applyNumberFormat="1" applyFont="1" applyBorder="1" applyAlignment="1">
      <alignment vertical="center"/>
      <protection/>
    </xf>
    <xf numFmtId="3" fontId="6" fillId="33" borderId="16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left" vertical="center"/>
    </xf>
    <xf numFmtId="1" fontId="21" fillId="0" borderId="22" xfId="0" applyNumberFormat="1" applyFont="1" applyFill="1" applyBorder="1" applyAlignment="1" applyProtection="1">
      <alignment horizontal="left" vertical="center"/>
      <protection locked="0"/>
    </xf>
    <xf numFmtId="1" fontId="21" fillId="0" borderId="26" xfId="0" applyNumberFormat="1" applyFont="1" applyFill="1" applyBorder="1" applyAlignment="1" applyProtection="1">
      <alignment horizontal="left" vertical="center"/>
      <protection locked="0"/>
    </xf>
    <xf numFmtId="1" fontId="21" fillId="0" borderId="27" xfId="0" applyNumberFormat="1" applyFont="1" applyFill="1" applyBorder="1" applyAlignment="1" applyProtection="1">
      <alignment horizontal="left" vertical="center"/>
      <protection locked="0"/>
    </xf>
    <xf numFmtId="1" fontId="21" fillId="0" borderId="30" xfId="0" applyNumberFormat="1" applyFont="1" applyFill="1" applyBorder="1" applyAlignment="1" applyProtection="1">
      <alignment horizontal="left" vertical="center"/>
      <protection locked="0"/>
    </xf>
    <xf numFmtId="3" fontId="7" fillId="0" borderId="66" xfId="0" applyNumberFormat="1" applyFont="1" applyBorder="1" applyAlignment="1">
      <alignment vertical="center"/>
    </xf>
    <xf numFmtId="1" fontId="21" fillId="0" borderId="32" xfId="0" applyNumberFormat="1" applyFont="1" applyFill="1" applyBorder="1" applyAlignment="1" applyProtection="1">
      <alignment horizontal="left" vertical="center"/>
      <protection locked="0"/>
    </xf>
    <xf numFmtId="1" fontId="21" fillId="0" borderId="41" xfId="0" applyNumberFormat="1" applyFont="1" applyFill="1" applyBorder="1" applyAlignment="1" applyProtection="1">
      <alignment horizontal="left" vertical="center"/>
      <protection locked="0"/>
    </xf>
    <xf numFmtId="1" fontId="21" fillId="0" borderId="33" xfId="0" applyNumberFormat="1" applyFont="1" applyFill="1" applyBorder="1" applyAlignment="1" applyProtection="1">
      <alignment horizontal="left" vertical="center"/>
      <protection locked="0"/>
    </xf>
    <xf numFmtId="1" fontId="21" fillId="33" borderId="33" xfId="0" applyNumberFormat="1" applyFont="1" applyFill="1" applyBorder="1" applyAlignment="1" applyProtection="1">
      <alignment horizontal="left" vertical="center"/>
      <protection locked="0"/>
    </xf>
    <xf numFmtId="3" fontId="7" fillId="0" borderId="2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left" vertical="center"/>
    </xf>
    <xf numFmtId="3" fontId="6" fillId="0" borderId="15" xfId="0" applyNumberFormat="1" applyFont="1" applyBorder="1" applyAlignment="1">
      <alignment vertical="center"/>
    </xf>
    <xf numFmtId="1" fontId="21" fillId="34" borderId="27" xfId="0" applyNumberFormat="1" applyFont="1" applyFill="1" applyBorder="1" applyAlignment="1" applyProtection="1">
      <alignment horizontal="left" vertical="center"/>
      <protection locked="0"/>
    </xf>
    <xf numFmtId="1" fontId="21" fillId="34" borderId="30" xfId="0" applyNumberFormat="1" applyFont="1" applyFill="1" applyBorder="1" applyAlignment="1" applyProtection="1">
      <alignment horizontal="left" vertical="center"/>
      <protection locked="0"/>
    </xf>
    <xf numFmtId="1" fontId="21" fillId="34" borderId="41" xfId="0" applyNumberFormat="1" applyFont="1" applyFill="1" applyBorder="1" applyAlignment="1" applyProtection="1">
      <alignment horizontal="left" vertical="center"/>
      <protection locked="0"/>
    </xf>
    <xf numFmtId="1" fontId="21" fillId="33" borderId="22" xfId="0" applyNumberFormat="1" applyFont="1" applyFill="1" applyBorder="1" applyAlignment="1" applyProtection="1">
      <alignment horizontal="left" vertical="center"/>
      <protection locked="0"/>
    </xf>
    <xf numFmtId="1" fontId="21" fillId="0" borderId="31" xfId="0" applyNumberFormat="1" applyFont="1" applyFill="1" applyBorder="1" applyAlignment="1" applyProtection="1">
      <alignment horizontal="left" vertical="center"/>
      <protection locked="0"/>
    </xf>
    <xf numFmtId="14" fontId="6" fillId="35" borderId="0" xfId="53" applyNumberFormat="1" applyFont="1" applyFill="1" applyAlignment="1">
      <alignment vertical="center"/>
      <protection/>
    </xf>
    <xf numFmtId="0" fontId="7" fillId="0" borderId="0" xfId="53" applyFont="1" applyAlignment="1">
      <alignment horizontal="right" vertical="center"/>
      <protection/>
    </xf>
    <xf numFmtId="3" fontId="7" fillId="35" borderId="27" xfId="53" applyNumberFormat="1" applyFont="1" applyFill="1" applyBorder="1" applyAlignment="1">
      <alignment horizontal="right" vertical="center"/>
      <protection/>
    </xf>
    <xf numFmtId="1" fontId="6" fillId="36" borderId="15" xfId="53" applyNumberFormat="1" applyFont="1" applyFill="1" applyBorder="1" applyAlignment="1">
      <alignment horizontal="centerContinuous" vertical="center"/>
      <protection/>
    </xf>
    <xf numFmtId="0" fontId="7" fillId="36" borderId="13" xfId="53" applyFont="1" applyFill="1" applyBorder="1" applyAlignment="1">
      <alignment horizontal="centerContinuous" vertical="center"/>
      <protection/>
    </xf>
    <xf numFmtId="0" fontId="6" fillId="36" borderId="13" xfId="53" applyFont="1" applyFill="1" applyBorder="1" applyAlignment="1">
      <alignment horizontal="center" vertical="center"/>
      <protection/>
    </xf>
    <xf numFmtId="3" fontId="13" fillId="33" borderId="13" xfId="0" applyNumberFormat="1" applyFont="1" applyFill="1" applyBorder="1" applyAlignment="1">
      <alignment horizontal="center" vertical="center"/>
    </xf>
    <xf numFmtId="3" fontId="21" fillId="33" borderId="33" xfId="0" applyNumberFormat="1" applyFont="1" applyFill="1" applyBorder="1" applyAlignment="1">
      <alignment horizontal="center" vertical="center"/>
    </xf>
    <xf numFmtId="1" fontId="22" fillId="33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31" xfId="0" applyNumberFormat="1" applyFont="1" applyBorder="1" applyAlignment="1">
      <alignment horizontal="left" vertical="center"/>
    </xf>
    <xf numFmtId="1" fontId="8" fillId="0" borderId="30" xfId="0" applyNumberFormat="1" applyFont="1" applyBorder="1" applyAlignment="1">
      <alignment horizontal="left" vertical="center"/>
    </xf>
    <xf numFmtId="0" fontId="8" fillId="0" borderId="48" xfId="52" applyFont="1" applyBorder="1" applyAlignment="1">
      <alignment vertical="center"/>
      <protection/>
    </xf>
    <xf numFmtId="1" fontId="7" fillId="0" borderId="30" xfId="0" applyNumberFormat="1" applyFont="1" applyBorder="1" applyAlignment="1">
      <alignment horizontal="left" vertical="center"/>
    </xf>
    <xf numFmtId="0" fontId="7" fillId="0" borderId="48" xfId="52" applyFont="1" applyBorder="1" applyAlignment="1">
      <alignment vertical="center"/>
      <protection/>
    </xf>
    <xf numFmtId="0" fontId="7" fillId="0" borderId="48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vertical="center"/>
      <protection/>
    </xf>
    <xf numFmtId="3" fontId="13" fillId="33" borderId="20" xfId="0" applyNumberFormat="1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 horizontal="center" vertical="center"/>
    </xf>
    <xf numFmtId="3" fontId="13" fillId="33" borderId="19" xfId="0" applyNumberFormat="1" applyFont="1" applyFill="1" applyBorder="1" applyAlignment="1">
      <alignment horizontal="center" vertical="center"/>
    </xf>
    <xf numFmtId="3" fontId="13" fillId="33" borderId="23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3" fillId="33" borderId="24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>
      <alignment horizontal="center" vertical="center"/>
    </xf>
    <xf numFmtId="3" fontId="15" fillId="33" borderId="19" xfId="0" applyNumberFormat="1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>
      <alignment horizontal="center" vertical="center"/>
    </xf>
    <xf numFmtId="3" fontId="13" fillId="33" borderId="20" xfId="0" applyNumberFormat="1" applyFont="1" applyFill="1" applyBorder="1" applyAlignment="1" quotePrefix="1">
      <alignment horizontal="center" vertical="center"/>
    </xf>
    <xf numFmtId="3" fontId="13" fillId="33" borderId="21" xfId="0" applyNumberFormat="1" applyFont="1" applyFill="1" applyBorder="1" applyAlignment="1" quotePrefix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 horizontal="center" vertical="center"/>
    </xf>
    <xf numFmtId="3" fontId="13" fillId="33" borderId="15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3" fontId="14" fillId="33" borderId="46" xfId="0" applyNumberFormat="1" applyFont="1" applyFill="1" applyBorder="1" applyAlignment="1">
      <alignment horizontal="center" vertical="center"/>
    </xf>
    <xf numFmtId="3" fontId="14" fillId="33" borderId="67" xfId="0" applyNumberFormat="1" applyFont="1" applyFill="1" applyBorder="1" applyAlignment="1">
      <alignment horizontal="center" vertical="center"/>
    </xf>
    <xf numFmtId="3" fontId="14" fillId="33" borderId="45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right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14" fontId="7" fillId="33" borderId="10" xfId="0" applyNumberFormat="1" applyFont="1" applyFill="1" applyBorder="1" applyAlignment="1">
      <alignment horizontal="center" vertical="center"/>
    </xf>
    <xf numFmtId="14" fontId="7" fillId="33" borderId="13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18" fillId="0" borderId="0" xfId="45" applyNumberFormat="1" applyAlignment="1" applyProtection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IN_SOLUT" xfId="52"/>
    <cellStyle name="Normal_LF_SOLU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38100</xdr:rowOff>
    </xdr:from>
    <xdr:to>
      <xdr:col>0</xdr:col>
      <xdr:colOff>209550</xdr:colOff>
      <xdr:row>25</xdr:row>
      <xdr:rowOff>104775</xdr:rowOff>
    </xdr:to>
    <xdr:sp>
      <xdr:nvSpPr>
        <xdr:cNvPr id="1" name="Texte 2"/>
        <xdr:cNvSpPr txBox="1">
          <a:spLocks noChangeArrowheads="1"/>
        </xdr:cNvSpPr>
      </xdr:nvSpPr>
      <xdr:spPr>
        <a:xfrm>
          <a:off x="38100" y="723900"/>
          <a:ext cx="171450" cy="3267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Actif immobilisé</a:t>
          </a:r>
        </a:p>
      </xdr:txBody>
    </xdr:sp>
    <xdr:clientData/>
  </xdr:twoCellAnchor>
  <xdr:twoCellAnchor>
    <xdr:from>
      <xdr:col>0</xdr:col>
      <xdr:colOff>28575</xdr:colOff>
      <xdr:row>27</xdr:row>
      <xdr:rowOff>95250</xdr:rowOff>
    </xdr:from>
    <xdr:to>
      <xdr:col>0</xdr:col>
      <xdr:colOff>209550</xdr:colOff>
      <xdr:row>39</xdr:row>
      <xdr:rowOff>123825</xdr:rowOff>
    </xdr:to>
    <xdr:sp>
      <xdr:nvSpPr>
        <xdr:cNvPr id="2" name="Texte 3"/>
        <xdr:cNvSpPr txBox="1">
          <a:spLocks noChangeArrowheads="1"/>
        </xdr:cNvSpPr>
      </xdr:nvSpPr>
      <xdr:spPr>
        <a:xfrm>
          <a:off x="28575" y="4286250"/>
          <a:ext cx="180975" cy="1857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Actif circulant</a:t>
          </a:r>
        </a:p>
      </xdr:txBody>
    </xdr:sp>
    <xdr:clientData/>
  </xdr:twoCellAnchor>
  <xdr:twoCellAnchor>
    <xdr:from>
      <xdr:col>0</xdr:col>
      <xdr:colOff>47625</xdr:colOff>
      <xdr:row>41</xdr:row>
      <xdr:rowOff>38100</xdr:rowOff>
    </xdr:from>
    <xdr:to>
      <xdr:col>0</xdr:col>
      <xdr:colOff>219075</xdr:colOff>
      <xdr:row>45</xdr:row>
      <xdr:rowOff>133350</xdr:rowOff>
    </xdr:to>
    <xdr:sp>
      <xdr:nvSpPr>
        <xdr:cNvPr id="3" name="Texte 7"/>
        <xdr:cNvSpPr txBox="1">
          <a:spLocks noChangeArrowheads="1"/>
        </xdr:cNvSpPr>
      </xdr:nvSpPr>
      <xdr:spPr>
        <a:xfrm>
          <a:off x="47625" y="6362700"/>
          <a:ext cx="17145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Régularisation</a:t>
          </a:r>
        </a:p>
      </xdr:txBody>
    </xdr:sp>
    <xdr:clientData/>
  </xdr:twoCellAnchor>
  <xdr:twoCellAnchor>
    <xdr:from>
      <xdr:col>7</xdr:col>
      <xdr:colOff>57150</xdr:colOff>
      <xdr:row>5</xdr:row>
      <xdr:rowOff>76200</xdr:rowOff>
    </xdr:from>
    <xdr:to>
      <xdr:col>7</xdr:col>
      <xdr:colOff>371475</xdr:colOff>
      <xdr:row>16</xdr:row>
      <xdr:rowOff>123825</xdr:rowOff>
    </xdr:to>
    <xdr:sp>
      <xdr:nvSpPr>
        <xdr:cNvPr id="4" name="Texte 9"/>
        <xdr:cNvSpPr txBox="1">
          <a:spLocks noChangeArrowheads="1"/>
        </xdr:cNvSpPr>
      </xdr:nvSpPr>
      <xdr:spPr>
        <a:xfrm>
          <a:off x="4619625" y="914400"/>
          <a:ext cx="314325" cy="1724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Capitaux propres</a:t>
          </a:r>
        </a:p>
      </xdr:txBody>
    </xdr:sp>
    <xdr:clientData/>
  </xdr:twoCellAnchor>
  <xdr:twoCellAnchor>
    <xdr:from>
      <xdr:col>7</xdr:col>
      <xdr:colOff>38100</xdr:colOff>
      <xdr:row>17</xdr:row>
      <xdr:rowOff>28575</xdr:rowOff>
    </xdr:from>
    <xdr:to>
      <xdr:col>7</xdr:col>
      <xdr:colOff>381000</xdr:colOff>
      <xdr:row>19</xdr:row>
      <xdr:rowOff>133350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4600575" y="2695575"/>
          <a:ext cx="3429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Autres fonds propres</a:t>
          </a:r>
        </a:p>
      </xdr:txBody>
    </xdr:sp>
    <xdr:clientData/>
  </xdr:twoCellAnchor>
  <xdr:twoCellAnchor>
    <xdr:from>
      <xdr:col>7</xdr:col>
      <xdr:colOff>85725</xdr:colOff>
      <xdr:row>23</xdr:row>
      <xdr:rowOff>47625</xdr:rowOff>
    </xdr:from>
    <xdr:to>
      <xdr:col>7</xdr:col>
      <xdr:colOff>381000</xdr:colOff>
      <xdr:row>31</xdr:row>
      <xdr:rowOff>133350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4648200" y="3629025"/>
          <a:ext cx="295275" cy="1304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Dettes</a:t>
          </a:r>
        </a:p>
      </xdr:txBody>
    </xdr:sp>
    <xdr:clientData/>
  </xdr:twoCellAnchor>
  <xdr:twoCellAnchor>
    <xdr:from>
      <xdr:col>7</xdr:col>
      <xdr:colOff>38100</xdr:colOff>
      <xdr:row>32</xdr:row>
      <xdr:rowOff>19050</xdr:rowOff>
    </xdr:from>
    <xdr:to>
      <xdr:col>7</xdr:col>
      <xdr:colOff>400050</xdr:colOff>
      <xdr:row>34</xdr:row>
      <xdr:rowOff>133350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4600575" y="4972050"/>
          <a:ext cx="3619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Régula-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risation</a:t>
          </a:r>
        </a:p>
      </xdr:txBody>
    </xdr:sp>
    <xdr:clientData/>
  </xdr:twoCellAnchor>
  <xdr:twoCellAnchor>
    <xdr:from>
      <xdr:col>12</xdr:col>
      <xdr:colOff>0</xdr:colOff>
      <xdr:row>3</xdr:row>
      <xdr:rowOff>19050</xdr:rowOff>
    </xdr:from>
    <xdr:to>
      <xdr:col>12</xdr:col>
      <xdr:colOff>0</xdr:colOff>
      <xdr:row>4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9267825" y="55245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12</xdr:col>
      <xdr:colOff>0</xdr:colOff>
      <xdr:row>4</xdr:row>
      <xdr:rowOff>76200</xdr:rowOff>
    </xdr:from>
    <xdr:to>
      <xdr:col>12</xdr:col>
      <xdr:colOff>0</xdr:colOff>
      <xdr:row>15</xdr:row>
      <xdr:rowOff>114300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9267825" y="762000"/>
          <a:ext cx="0" cy="1714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12</xdr:col>
      <xdr:colOff>0</xdr:colOff>
      <xdr:row>16</xdr:row>
      <xdr:rowOff>38100</xdr:rowOff>
    </xdr:from>
    <xdr:to>
      <xdr:col>12</xdr:col>
      <xdr:colOff>0</xdr:colOff>
      <xdr:row>20</xdr:row>
      <xdr:rowOff>104775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9267825" y="2552700"/>
          <a:ext cx="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12</xdr:col>
      <xdr:colOff>0</xdr:colOff>
      <xdr:row>4</xdr:row>
      <xdr:rowOff>38100</xdr:rowOff>
    </xdr:from>
    <xdr:to>
      <xdr:col>12</xdr:col>
      <xdr:colOff>0</xdr:colOff>
      <xdr:row>13</xdr:row>
      <xdr:rowOff>85725</xdr:rowOff>
    </xdr:to>
    <xdr:sp>
      <xdr:nvSpPr>
        <xdr:cNvPr id="11" name="Texte 20"/>
        <xdr:cNvSpPr txBox="1">
          <a:spLocks noChangeArrowheads="1"/>
        </xdr:cNvSpPr>
      </xdr:nvSpPr>
      <xdr:spPr>
        <a:xfrm>
          <a:off x="9267825" y="723900"/>
          <a:ext cx="0" cy="1419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12" name="Texte 22"/>
        <xdr:cNvSpPr txBox="1">
          <a:spLocks noChangeArrowheads="1"/>
        </xdr:cNvSpPr>
      </xdr:nvSpPr>
      <xdr:spPr>
        <a:xfrm>
          <a:off x="9267825" y="5334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Actif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Immob,</a:t>
          </a:r>
        </a:p>
      </xdr:txBody>
    </xdr:sp>
    <xdr:clientData/>
  </xdr:twoCellAnchor>
  <xdr:twoCellAnchor>
    <xdr:from>
      <xdr:col>12</xdr:col>
      <xdr:colOff>0</xdr:colOff>
      <xdr:row>4</xdr:row>
      <xdr:rowOff>66675</xdr:rowOff>
    </xdr:from>
    <xdr:to>
      <xdr:col>12</xdr:col>
      <xdr:colOff>0</xdr:colOff>
      <xdr:row>12</xdr:row>
      <xdr:rowOff>142875</xdr:rowOff>
    </xdr:to>
    <xdr:sp>
      <xdr:nvSpPr>
        <xdr:cNvPr id="13" name="Texte 23"/>
        <xdr:cNvSpPr txBox="1">
          <a:spLocks noChangeArrowheads="1"/>
        </xdr:cNvSpPr>
      </xdr:nvSpPr>
      <xdr:spPr>
        <a:xfrm>
          <a:off x="9267825" y="752475"/>
          <a:ext cx="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12</xdr:col>
      <xdr:colOff>0</xdr:colOff>
      <xdr:row>15</xdr:row>
      <xdr:rowOff>38100</xdr:rowOff>
    </xdr:from>
    <xdr:to>
      <xdr:col>12</xdr:col>
      <xdr:colOff>0</xdr:colOff>
      <xdr:row>17</xdr:row>
      <xdr:rowOff>133350</xdr:rowOff>
    </xdr:to>
    <xdr:sp>
      <xdr:nvSpPr>
        <xdr:cNvPr id="14" name="Texte 24"/>
        <xdr:cNvSpPr txBox="1">
          <a:spLocks noChangeArrowheads="1"/>
        </xdr:cNvSpPr>
      </xdr:nvSpPr>
      <xdr:spPr>
        <a:xfrm>
          <a:off x="9267825" y="24003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Renvois</a:t>
          </a:r>
        </a:p>
      </xdr:txBody>
    </xdr:sp>
    <xdr:clientData/>
  </xdr:twoCellAnchor>
  <xdr:twoCellAnchor>
    <xdr:from>
      <xdr:col>12</xdr:col>
      <xdr:colOff>0</xdr:colOff>
      <xdr:row>36</xdr:row>
      <xdr:rowOff>38100</xdr:rowOff>
    </xdr:from>
    <xdr:to>
      <xdr:col>12</xdr:col>
      <xdr:colOff>0</xdr:colOff>
      <xdr:row>38</xdr:row>
      <xdr:rowOff>133350</xdr:rowOff>
    </xdr:to>
    <xdr:sp>
      <xdr:nvSpPr>
        <xdr:cNvPr id="15" name="Texte 25"/>
        <xdr:cNvSpPr txBox="1">
          <a:spLocks noChangeArrowheads="1"/>
        </xdr:cNvSpPr>
      </xdr:nvSpPr>
      <xdr:spPr>
        <a:xfrm>
          <a:off x="9267825" y="5600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10</xdr:row>
      <xdr:rowOff>123825</xdr:rowOff>
    </xdr:to>
    <xdr:sp>
      <xdr:nvSpPr>
        <xdr:cNvPr id="16" name="Texte 26"/>
        <xdr:cNvSpPr txBox="1">
          <a:spLocks noChangeArrowheads="1"/>
        </xdr:cNvSpPr>
      </xdr:nvSpPr>
      <xdr:spPr>
        <a:xfrm>
          <a:off x="9267825" y="533400"/>
          <a:ext cx="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Produits d'exploitation</a:t>
          </a:r>
        </a:p>
      </xdr:txBody>
    </xdr:sp>
    <xdr:clientData/>
  </xdr:twoCellAnchor>
  <xdr:twoCellAnchor>
    <xdr:from>
      <xdr:col>12</xdr:col>
      <xdr:colOff>0</xdr:colOff>
      <xdr:row>11</xdr:row>
      <xdr:rowOff>57150</xdr:rowOff>
    </xdr:from>
    <xdr:to>
      <xdr:col>12</xdr:col>
      <xdr:colOff>0</xdr:colOff>
      <xdr:row>24</xdr:row>
      <xdr:rowOff>123825</xdr:rowOff>
    </xdr:to>
    <xdr:sp>
      <xdr:nvSpPr>
        <xdr:cNvPr id="17" name="Texte 27"/>
        <xdr:cNvSpPr txBox="1">
          <a:spLocks noChangeArrowheads="1"/>
        </xdr:cNvSpPr>
      </xdr:nvSpPr>
      <xdr:spPr>
        <a:xfrm>
          <a:off x="9267825" y="1809750"/>
          <a:ext cx="0" cy="2047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Charges d'exploitation</a:t>
          </a:r>
        </a:p>
      </xdr:txBody>
    </xdr:sp>
    <xdr:clientData/>
  </xdr:twoCellAnchor>
  <xdr:twoCellAnchor>
    <xdr:from>
      <xdr:col>12</xdr:col>
      <xdr:colOff>0</xdr:colOff>
      <xdr:row>26</xdr:row>
      <xdr:rowOff>28575</xdr:rowOff>
    </xdr:from>
    <xdr:to>
      <xdr:col>12</xdr:col>
      <xdr:colOff>0</xdr:colOff>
      <xdr:row>27</xdr:row>
      <xdr:rowOff>123825</xdr:rowOff>
    </xdr:to>
    <xdr:sp>
      <xdr:nvSpPr>
        <xdr:cNvPr id="18" name="Texte 28"/>
        <xdr:cNvSpPr txBox="1">
          <a:spLocks noChangeArrowheads="1"/>
        </xdr:cNvSpPr>
      </xdr:nvSpPr>
      <xdr:spPr>
        <a:xfrm>
          <a:off x="9267825" y="40671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Opérat.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</a:t>
          </a:r>
        </a:p>
      </xdr:txBody>
    </xdr:sp>
    <xdr:clientData/>
  </xdr:twoCellAnchor>
  <xdr:twoCellAnchor>
    <xdr:from>
      <xdr:col>12</xdr:col>
      <xdr:colOff>0</xdr:colOff>
      <xdr:row>28</xdr:row>
      <xdr:rowOff>47625</xdr:rowOff>
    </xdr:from>
    <xdr:to>
      <xdr:col>12</xdr:col>
      <xdr:colOff>0</xdr:colOff>
      <xdr:row>34</xdr:row>
      <xdr:rowOff>114300</xdr:rowOff>
    </xdr:to>
    <xdr:sp>
      <xdr:nvSpPr>
        <xdr:cNvPr id="19" name="Texte 29"/>
        <xdr:cNvSpPr txBox="1">
          <a:spLocks noChangeArrowheads="1"/>
        </xdr:cNvSpPr>
      </xdr:nvSpPr>
      <xdr:spPr>
        <a:xfrm>
          <a:off x="9267825" y="4391025"/>
          <a:ext cx="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financiers</a:t>
          </a:r>
        </a:p>
      </xdr:txBody>
    </xdr:sp>
    <xdr:clientData/>
  </xdr:twoCellAnchor>
  <xdr:twoCellAnchor>
    <xdr:from>
      <xdr:col>12</xdr:col>
      <xdr:colOff>0</xdr:colOff>
      <xdr:row>35</xdr:row>
      <xdr:rowOff>28575</xdr:rowOff>
    </xdr:from>
    <xdr:to>
      <xdr:col>12</xdr:col>
      <xdr:colOff>0</xdr:colOff>
      <xdr:row>39</xdr:row>
      <xdr:rowOff>123825</xdr:rowOff>
    </xdr:to>
    <xdr:sp>
      <xdr:nvSpPr>
        <xdr:cNvPr id="20" name="Texte 30"/>
        <xdr:cNvSpPr txBox="1">
          <a:spLocks noChangeArrowheads="1"/>
        </xdr:cNvSpPr>
      </xdr:nvSpPr>
      <xdr:spPr>
        <a:xfrm>
          <a:off x="9267825" y="54387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financières</a:t>
          </a:r>
        </a:p>
      </xdr:txBody>
    </xdr:sp>
    <xdr:clientData/>
  </xdr:twoCellAnchor>
  <xdr:twoCellAnchor>
    <xdr:from>
      <xdr:col>12</xdr:col>
      <xdr:colOff>0</xdr:colOff>
      <xdr:row>3</xdr:row>
      <xdr:rowOff>104775</xdr:rowOff>
    </xdr:from>
    <xdr:to>
      <xdr:col>12</xdr:col>
      <xdr:colOff>0</xdr:colOff>
      <xdr:row>10</xdr:row>
      <xdr:rowOff>19050</xdr:rowOff>
    </xdr:to>
    <xdr:sp>
      <xdr:nvSpPr>
        <xdr:cNvPr id="21" name="Texte 51"/>
        <xdr:cNvSpPr txBox="1">
          <a:spLocks noChangeArrowheads="1"/>
        </xdr:cNvSpPr>
      </xdr:nvSpPr>
      <xdr:spPr>
        <a:xfrm>
          <a:off x="9267825" y="638175"/>
          <a:ext cx="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réglementées</a:t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22</xdr:row>
      <xdr:rowOff>95250</xdr:rowOff>
    </xdr:to>
    <xdr:sp>
      <xdr:nvSpPr>
        <xdr:cNvPr id="22" name="Texte 52"/>
        <xdr:cNvSpPr txBox="1">
          <a:spLocks noChangeArrowheads="1"/>
        </xdr:cNvSpPr>
      </xdr:nvSpPr>
      <xdr:spPr>
        <a:xfrm>
          <a:off x="9267825" y="1819275"/>
          <a:ext cx="0" cy="1704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risques et charges</a:t>
          </a:r>
        </a:p>
      </xdr:txBody>
    </xdr:sp>
    <xdr:clientData/>
  </xdr:twoCellAnchor>
  <xdr:twoCellAnchor>
    <xdr:from>
      <xdr:col>12</xdr:col>
      <xdr:colOff>0</xdr:colOff>
      <xdr:row>23</xdr:row>
      <xdr:rowOff>28575</xdr:rowOff>
    </xdr:from>
    <xdr:to>
      <xdr:col>12</xdr:col>
      <xdr:colOff>0</xdr:colOff>
      <xdr:row>31</xdr:row>
      <xdr:rowOff>104775</xdr:rowOff>
    </xdr:to>
    <xdr:sp>
      <xdr:nvSpPr>
        <xdr:cNvPr id="23" name="Texte 53"/>
        <xdr:cNvSpPr txBox="1">
          <a:spLocks noChangeArrowheads="1"/>
        </xdr:cNvSpPr>
      </xdr:nvSpPr>
      <xdr:spPr>
        <a:xfrm>
          <a:off x="9267825" y="3609975"/>
          <a:ext cx="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pour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dépréciation</a:t>
          </a:r>
        </a:p>
      </xdr:txBody>
    </xdr:sp>
    <xdr:clientData/>
  </xdr:twoCellAnchor>
  <xdr:twoCellAnchor>
    <xdr:from>
      <xdr:col>7</xdr:col>
      <xdr:colOff>28575</xdr:colOff>
      <xdr:row>20</xdr:row>
      <xdr:rowOff>38100</xdr:rowOff>
    </xdr:from>
    <xdr:to>
      <xdr:col>7</xdr:col>
      <xdr:colOff>400050</xdr:colOff>
      <xdr:row>22</xdr:row>
      <xdr:rowOff>123825</xdr:rowOff>
    </xdr:to>
    <xdr:sp>
      <xdr:nvSpPr>
        <xdr:cNvPr id="24" name="Texte 55"/>
        <xdr:cNvSpPr txBox="1">
          <a:spLocks noChangeArrowheads="1"/>
        </xdr:cNvSpPr>
      </xdr:nvSpPr>
      <xdr:spPr>
        <a:xfrm>
          <a:off x="4591050" y="3162300"/>
          <a:ext cx="3714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Provi-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sions</a:t>
          </a:r>
        </a:p>
      </xdr:txBody>
    </xdr:sp>
    <xdr:clientData/>
  </xdr:twoCellAnchor>
  <xdr:twoCellAnchor>
    <xdr:from>
      <xdr:col>12</xdr:col>
      <xdr:colOff>0</xdr:colOff>
      <xdr:row>3</xdr:row>
      <xdr:rowOff>19050</xdr:rowOff>
    </xdr:from>
    <xdr:to>
      <xdr:col>12</xdr:col>
      <xdr:colOff>0</xdr:colOff>
      <xdr:row>4</xdr:row>
      <xdr:rowOff>0</xdr:rowOff>
    </xdr:to>
    <xdr:sp>
      <xdr:nvSpPr>
        <xdr:cNvPr id="25" name="Texte 60"/>
        <xdr:cNvSpPr txBox="1">
          <a:spLocks noChangeArrowheads="1"/>
        </xdr:cNvSpPr>
      </xdr:nvSpPr>
      <xdr:spPr>
        <a:xfrm>
          <a:off x="9267825" y="55245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12</xdr:col>
      <xdr:colOff>0</xdr:colOff>
      <xdr:row>19</xdr:row>
      <xdr:rowOff>28575</xdr:rowOff>
    </xdr:from>
    <xdr:to>
      <xdr:col>12</xdr:col>
      <xdr:colOff>0</xdr:colOff>
      <xdr:row>22</xdr:row>
      <xdr:rowOff>133350</xdr:rowOff>
    </xdr:to>
    <xdr:sp>
      <xdr:nvSpPr>
        <xdr:cNvPr id="26" name="Texte 27"/>
        <xdr:cNvSpPr txBox="1">
          <a:spLocks noChangeArrowheads="1"/>
        </xdr:cNvSpPr>
      </xdr:nvSpPr>
      <xdr:spPr>
        <a:xfrm flipH="1">
          <a:off x="9267825" y="3000375"/>
          <a:ext cx="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12</xdr:col>
      <xdr:colOff>0</xdr:colOff>
      <xdr:row>23</xdr:row>
      <xdr:rowOff>28575</xdr:rowOff>
    </xdr:from>
    <xdr:to>
      <xdr:col>12</xdr:col>
      <xdr:colOff>0</xdr:colOff>
      <xdr:row>28</xdr:row>
      <xdr:rowOff>0</xdr:rowOff>
    </xdr:to>
    <xdr:sp>
      <xdr:nvSpPr>
        <xdr:cNvPr id="27" name="Texte 53"/>
        <xdr:cNvSpPr txBox="1">
          <a:spLocks noChangeArrowheads="1"/>
        </xdr:cNvSpPr>
      </xdr:nvSpPr>
      <xdr:spPr>
        <a:xfrm>
          <a:off x="9267825" y="3609975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Immobilisations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8" name="Texte 27"/>
        <xdr:cNvSpPr txBox="1">
          <a:spLocks noChangeArrowheads="1"/>
        </xdr:cNvSpPr>
      </xdr:nvSpPr>
      <xdr:spPr>
        <a:xfrm flipH="1">
          <a:off x="9267825" y="53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12</xdr:col>
      <xdr:colOff>0</xdr:colOff>
      <xdr:row>25</xdr:row>
      <xdr:rowOff>19050</xdr:rowOff>
    </xdr:from>
    <xdr:to>
      <xdr:col>12</xdr:col>
      <xdr:colOff>0</xdr:colOff>
      <xdr:row>26</xdr:row>
      <xdr:rowOff>133350</xdr:rowOff>
    </xdr:to>
    <xdr:sp>
      <xdr:nvSpPr>
        <xdr:cNvPr id="29" name="Texte 15"/>
        <xdr:cNvSpPr txBox="1">
          <a:spLocks noChangeArrowheads="1"/>
        </xdr:cNvSpPr>
      </xdr:nvSpPr>
      <xdr:spPr>
        <a:xfrm>
          <a:off x="9267825" y="39052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12</xdr:col>
      <xdr:colOff>0</xdr:colOff>
      <xdr:row>27</xdr:row>
      <xdr:rowOff>76200</xdr:rowOff>
    </xdr:from>
    <xdr:to>
      <xdr:col>12</xdr:col>
      <xdr:colOff>0</xdr:colOff>
      <xdr:row>38</xdr:row>
      <xdr:rowOff>114300</xdr:rowOff>
    </xdr:to>
    <xdr:sp>
      <xdr:nvSpPr>
        <xdr:cNvPr id="30" name="Texte 16"/>
        <xdr:cNvSpPr txBox="1">
          <a:spLocks noChangeArrowheads="1"/>
        </xdr:cNvSpPr>
      </xdr:nvSpPr>
      <xdr:spPr>
        <a:xfrm>
          <a:off x="9267825" y="4267200"/>
          <a:ext cx="0" cy="1714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12</xdr:col>
      <xdr:colOff>0</xdr:colOff>
      <xdr:row>39</xdr:row>
      <xdr:rowOff>38100</xdr:rowOff>
    </xdr:from>
    <xdr:to>
      <xdr:col>12</xdr:col>
      <xdr:colOff>0</xdr:colOff>
      <xdr:row>43</xdr:row>
      <xdr:rowOff>104775</xdr:rowOff>
    </xdr:to>
    <xdr:sp>
      <xdr:nvSpPr>
        <xdr:cNvPr id="31" name="Texte 17"/>
        <xdr:cNvSpPr txBox="1">
          <a:spLocks noChangeArrowheads="1"/>
        </xdr:cNvSpPr>
      </xdr:nvSpPr>
      <xdr:spPr>
        <a:xfrm>
          <a:off x="9267825" y="6057900"/>
          <a:ext cx="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12</xdr:col>
      <xdr:colOff>0</xdr:colOff>
      <xdr:row>20</xdr:row>
      <xdr:rowOff>38100</xdr:rowOff>
    </xdr:from>
    <xdr:to>
      <xdr:col>12</xdr:col>
      <xdr:colOff>0</xdr:colOff>
      <xdr:row>29</xdr:row>
      <xdr:rowOff>85725</xdr:rowOff>
    </xdr:to>
    <xdr:sp>
      <xdr:nvSpPr>
        <xdr:cNvPr id="32" name="Texte 20"/>
        <xdr:cNvSpPr txBox="1">
          <a:spLocks noChangeArrowheads="1"/>
        </xdr:cNvSpPr>
      </xdr:nvSpPr>
      <xdr:spPr>
        <a:xfrm>
          <a:off x="9267825" y="3162300"/>
          <a:ext cx="0" cy="1419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12</xdr:col>
      <xdr:colOff>0</xdr:colOff>
      <xdr:row>18</xdr:row>
      <xdr:rowOff>19050</xdr:rowOff>
    </xdr:from>
    <xdr:to>
      <xdr:col>12</xdr:col>
      <xdr:colOff>0</xdr:colOff>
      <xdr:row>19</xdr:row>
      <xdr:rowOff>133350</xdr:rowOff>
    </xdr:to>
    <xdr:sp>
      <xdr:nvSpPr>
        <xdr:cNvPr id="33" name="Texte 60"/>
        <xdr:cNvSpPr txBox="1">
          <a:spLocks noChangeArrowheads="1"/>
        </xdr:cNvSpPr>
      </xdr:nvSpPr>
      <xdr:spPr>
        <a:xfrm>
          <a:off x="9267825" y="28384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0</xdr:col>
      <xdr:colOff>209550</xdr:colOff>
      <xdr:row>60</xdr:row>
      <xdr:rowOff>0</xdr:rowOff>
    </xdr:to>
    <xdr:sp>
      <xdr:nvSpPr>
        <xdr:cNvPr id="34" name="Texte 13"/>
        <xdr:cNvSpPr txBox="1">
          <a:spLocks noChangeArrowheads="1"/>
        </xdr:cNvSpPr>
      </xdr:nvSpPr>
      <xdr:spPr>
        <a:xfrm>
          <a:off x="38100" y="92202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</xdr:col>
      <xdr:colOff>66675</xdr:colOff>
      <xdr:row>60</xdr:row>
      <xdr:rowOff>0</xdr:rowOff>
    </xdr:from>
    <xdr:to>
      <xdr:col>1</xdr:col>
      <xdr:colOff>228600</xdr:colOff>
      <xdr:row>60</xdr:row>
      <xdr:rowOff>0</xdr:rowOff>
    </xdr:to>
    <xdr:sp>
      <xdr:nvSpPr>
        <xdr:cNvPr id="35" name="Texte 13"/>
        <xdr:cNvSpPr txBox="1">
          <a:spLocks noChangeArrowheads="1"/>
        </xdr:cNvSpPr>
      </xdr:nvSpPr>
      <xdr:spPr>
        <a:xfrm>
          <a:off x="314325" y="9220200"/>
          <a:ext cx="16192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</xdr:col>
      <xdr:colOff>47625</xdr:colOff>
      <xdr:row>60</xdr:row>
      <xdr:rowOff>0</xdr:rowOff>
    </xdr:from>
    <xdr:to>
      <xdr:col>1</xdr:col>
      <xdr:colOff>219075</xdr:colOff>
      <xdr:row>60</xdr:row>
      <xdr:rowOff>0</xdr:rowOff>
    </xdr:to>
    <xdr:sp>
      <xdr:nvSpPr>
        <xdr:cNvPr id="36" name="Texte 13"/>
        <xdr:cNvSpPr txBox="1">
          <a:spLocks noChangeArrowheads="1"/>
        </xdr:cNvSpPr>
      </xdr:nvSpPr>
      <xdr:spPr>
        <a:xfrm>
          <a:off x="295275" y="92202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85725</xdr:colOff>
      <xdr:row>60</xdr:row>
      <xdr:rowOff>0</xdr:rowOff>
    </xdr:from>
    <xdr:to>
      <xdr:col>1</xdr:col>
      <xdr:colOff>200025</xdr:colOff>
      <xdr:row>60</xdr:row>
      <xdr:rowOff>0</xdr:rowOff>
    </xdr:to>
    <xdr:sp>
      <xdr:nvSpPr>
        <xdr:cNvPr id="37" name="Texte 13"/>
        <xdr:cNvSpPr txBox="1">
          <a:spLocks noChangeArrowheads="1"/>
        </xdr:cNvSpPr>
      </xdr:nvSpPr>
      <xdr:spPr>
        <a:xfrm>
          <a:off x="85725" y="9220200"/>
          <a:ext cx="3619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7</xdr:col>
      <xdr:colOff>228600</xdr:colOff>
      <xdr:row>45</xdr:row>
      <xdr:rowOff>0</xdr:rowOff>
    </xdr:from>
    <xdr:to>
      <xdr:col>7</xdr:col>
      <xdr:colOff>400050</xdr:colOff>
      <xdr:row>45</xdr:row>
      <xdr:rowOff>0</xdr:rowOff>
    </xdr:to>
    <xdr:sp>
      <xdr:nvSpPr>
        <xdr:cNvPr id="38" name="Texte 13"/>
        <xdr:cNvSpPr txBox="1">
          <a:spLocks noChangeArrowheads="1"/>
        </xdr:cNvSpPr>
      </xdr:nvSpPr>
      <xdr:spPr>
        <a:xfrm>
          <a:off x="4791075" y="69342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7</xdr:col>
      <xdr:colOff>228600</xdr:colOff>
      <xdr:row>45</xdr:row>
      <xdr:rowOff>0</xdr:rowOff>
    </xdr:from>
    <xdr:to>
      <xdr:col>7</xdr:col>
      <xdr:colOff>409575</xdr:colOff>
      <xdr:row>45</xdr:row>
      <xdr:rowOff>0</xdr:rowOff>
    </xdr:to>
    <xdr:sp>
      <xdr:nvSpPr>
        <xdr:cNvPr id="39" name="Texte 13"/>
        <xdr:cNvSpPr txBox="1">
          <a:spLocks noChangeArrowheads="1"/>
        </xdr:cNvSpPr>
      </xdr:nvSpPr>
      <xdr:spPr>
        <a:xfrm>
          <a:off x="4791075" y="6934200"/>
          <a:ext cx="18097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20</xdr:row>
      <xdr:rowOff>104775</xdr:rowOff>
    </xdr:from>
    <xdr:to>
      <xdr:col>12</xdr:col>
      <xdr:colOff>0</xdr:colOff>
      <xdr:row>23</xdr:row>
      <xdr:rowOff>114300</xdr:rowOff>
    </xdr:to>
    <xdr:sp>
      <xdr:nvSpPr>
        <xdr:cNvPr id="40" name="Texte 13"/>
        <xdr:cNvSpPr txBox="1">
          <a:spLocks noChangeArrowheads="1"/>
        </xdr:cNvSpPr>
      </xdr:nvSpPr>
      <xdr:spPr>
        <a:xfrm>
          <a:off x="9267825" y="3228975"/>
          <a:ext cx="0" cy="4667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33</xdr:row>
      <xdr:rowOff>142875</xdr:rowOff>
    </xdr:to>
    <xdr:sp>
      <xdr:nvSpPr>
        <xdr:cNvPr id="41" name="Texte 13"/>
        <xdr:cNvSpPr txBox="1">
          <a:spLocks noChangeArrowheads="1"/>
        </xdr:cNvSpPr>
      </xdr:nvSpPr>
      <xdr:spPr>
        <a:xfrm>
          <a:off x="9267825" y="3133725"/>
          <a:ext cx="0" cy="21145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Dettes</a:t>
          </a:r>
        </a:p>
      </xdr:txBody>
    </xdr:sp>
    <xdr:clientData/>
  </xdr:twoCellAnchor>
  <xdr:twoCellAnchor>
    <xdr:from>
      <xdr:col>12</xdr:col>
      <xdr:colOff>0</xdr:colOff>
      <xdr:row>25</xdr:row>
      <xdr:rowOff>38100</xdr:rowOff>
    </xdr:from>
    <xdr:to>
      <xdr:col>12</xdr:col>
      <xdr:colOff>0</xdr:colOff>
      <xdr:row>29</xdr:row>
      <xdr:rowOff>76200</xdr:rowOff>
    </xdr:to>
    <xdr:sp>
      <xdr:nvSpPr>
        <xdr:cNvPr id="42" name="Texte 13"/>
        <xdr:cNvSpPr txBox="1">
          <a:spLocks noChangeArrowheads="1"/>
        </xdr:cNvSpPr>
      </xdr:nvSpPr>
      <xdr:spPr>
        <a:xfrm>
          <a:off x="9267825" y="3924300"/>
          <a:ext cx="0" cy="6477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30</xdr:row>
      <xdr:rowOff>19050</xdr:rowOff>
    </xdr:from>
    <xdr:to>
      <xdr:col>12</xdr:col>
      <xdr:colOff>0</xdr:colOff>
      <xdr:row>33</xdr:row>
      <xdr:rowOff>114300</xdr:rowOff>
    </xdr:to>
    <xdr:sp>
      <xdr:nvSpPr>
        <xdr:cNvPr id="43" name="Texte 13"/>
        <xdr:cNvSpPr txBox="1">
          <a:spLocks noChangeArrowheads="1"/>
        </xdr:cNvSpPr>
      </xdr:nvSpPr>
      <xdr:spPr>
        <a:xfrm>
          <a:off x="9267825" y="4667250"/>
          <a:ext cx="0" cy="5524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12</xdr:col>
      <xdr:colOff>0</xdr:colOff>
      <xdr:row>20</xdr:row>
      <xdr:rowOff>76200</xdr:rowOff>
    </xdr:from>
    <xdr:to>
      <xdr:col>12</xdr:col>
      <xdr:colOff>0</xdr:colOff>
      <xdr:row>23</xdr:row>
      <xdr:rowOff>133350</xdr:rowOff>
    </xdr:to>
    <xdr:sp>
      <xdr:nvSpPr>
        <xdr:cNvPr id="44" name="Texte 13"/>
        <xdr:cNvSpPr txBox="1">
          <a:spLocks noChangeArrowheads="1"/>
        </xdr:cNvSpPr>
      </xdr:nvSpPr>
      <xdr:spPr>
        <a:xfrm>
          <a:off x="9267825" y="3200400"/>
          <a:ext cx="0" cy="5143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12</xdr:col>
      <xdr:colOff>0</xdr:colOff>
      <xdr:row>25</xdr:row>
      <xdr:rowOff>38100</xdr:rowOff>
    </xdr:from>
    <xdr:to>
      <xdr:col>12</xdr:col>
      <xdr:colOff>0</xdr:colOff>
      <xdr:row>29</xdr:row>
      <xdr:rowOff>76200</xdr:rowOff>
    </xdr:to>
    <xdr:sp>
      <xdr:nvSpPr>
        <xdr:cNvPr id="45" name="Texte 13"/>
        <xdr:cNvSpPr txBox="1">
          <a:spLocks noChangeArrowheads="1"/>
        </xdr:cNvSpPr>
      </xdr:nvSpPr>
      <xdr:spPr>
        <a:xfrm>
          <a:off x="9267825" y="3924300"/>
          <a:ext cx="0" cy="6477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30</xdr:row>
      <xdr:rowOff>19050</xdr:rowOff>
    </xdr:from>
    <xdr:to>
      <xdr:col>12</xdr:col>
      <xdr:colOff>0</xdr:colOff>
      <xdr:row>33</xdr:row>
      <xdr:rowOff>114300</xdr:rowOff>
    </xdr:to>
    <xdr:sp>
      <xdr:nvSpPr>
        <xdr:cNvPr id="46" name="Texte 13"/>
        <xdr:cNvSpPr txBox="1">
          <a:spLocks noChangeArrowheads="1"/>
        </xdr:cNvSpPr>
      </xdr:nvSpPr>
      <xdr:spPr>
        <a:xfrm>
          <a:off x="9267825" y="4667250"/>
          <a:ext cx="0" cy="5524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47" name="Texte 13"/>
        <xdr:cNvSpPr txBox="1">
          <a:spLocks noChangeArrowheads="1"/>
        </xdr:cNvSpPr>
      </xdr:nvSpPr>
      <xdr:spPr>
        <a:xfrm>
          <a:off x="9267825" y="2057400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48" name="Texte 13"/>
        <xdr:cNvSpPr txBox="1">
          <a:spLocks noChangeArrowheads="1"/>
        </xdr:cNvSpPr>
      </xdr:nvSpPr>
      <xdr:spPr>
        <a:xfrm>
          <a:off x="9267825" y="2057400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49" name="Texte 13"/>
        <xdr:cNvSpPr txBox="1">
          <a:spLocks noChangeArrowheads="1"/>
        </xdr:cNvSpPr>
      </xdr:nvSpPr>
      <xdr:spPr>
        <a:xfrm>
          <a:off x="9267825" y="2057400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50" name="Texte 13"/>
        <xdr:cNvSpPr txBox="1">
          <a:spLocks noChangeArrowheads="1"/>
        </xdr:cNvSpPr>
      </xdr:nvSpPr>
      <xdr:spPr>
        <a:xfrm>
          <a:off x="9267825" y="2057400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12</xdr:col>
      <xdr:colOff>0</xdr:colOff>
      <xdr:row>5</xdr:row>
      <xdr:rowOff>19050</xdr:rowOff>
    </xdr:from>
    <xdr:to>
      <xdr:col>12</xdr:col>
      <xdr:colOff>0</xdr:colOff>
      <xdr:row>8</xdr:row>
      <xdr:rowOff>142875</xdr:rowOff>
    </xdr:to>
    <xdr:sp>
      <xdr:nvSpPr>
        <xdr:cNvPr id="51" name="Texte 13"/>
        <xdr:cNvSpPr txBox="1">
          <a:spLocks noChangeArrowheads="1"/>
        </xdr:cNvSpPr>
      </xdr:nvSpPr>
      <xdr:spPr>
        <a:xfrm>
          <a:off x="9267825" y="857250"/>
          <a:ext cx="0" cy="5810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9</xdr:row>
      <xdr:rowOff>9525</xdr:rowOff>
    </xdr:from>
    <xdr:to>
      <xdr:col>12</xdr:col>
      <xdr:colOff>0</xdr:colOff>
      <xdr:row>11</xdr:row>
      <xdr:rowOff>123825</xdr:rowOff>
    </xdr:to>
    <xdr:sp>
      <xdr:nvSpPr>
        <xdr:cNvPr id="52" name="Texte 13"/>
        <xdr:cNvSpPr txBox="1">
          <a:spLocks noChangeArrowheads="1"/>
        </xdr:cNvSpPr>
      </xdr:nvSpPr>
      <xdr:spPr>
        <a:xfrm>
          <a:off x="9267825" y="1457325"/>
          <a:ext cx="0" cy="4191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12</xdr:col>
      <xdr:colOff>0</xdr:colOff>
      <xdr:row>12</xdr:row>
      <xdr:rowOff>28575</xdr:rowOff>
    </xdr:from>
    <xdr:to>
      <xdr:col>12</xdr:col>
      <xdr:colOff>0</xdr:colOff>
      <xdr:row>14</xdr:row>
      <xdr:rowOff>142875</xdr:rowOff>
    </xdr:to>
    <xdr:sp>
      <xdr:nvSpPr>
        <xdr:cNvPr id="53" name="Texte 13"/>
        <xdr:cNvSpPr txBox="1">
          <a:spLocks noChangeArrowheads="1"/>
        </xdr:cNvSpPr>
      </xdr:nvSpPr>
      <xdr:spPr>
        <a:xfrm>
          <a:off x="9267825" y="1933575"/>
          <a:ext cx="0" cy="4191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Tréso-rerie</a:t>
          </a:r>
        </a:p>
      </xdr:txBody>
    </xdr:sp>
    <xdr:clientData/>
  </xdr:twoCellAnchor>
  <xdr:twoCellAnchor>
    <xdr:from>
      <xdr:col>12</xdr:col>
      <xdr:colOff>0</xdr:colOff>
      <xdr:row>5</xdr:row>
      <xdr:rowOff>38100</xdr:rowOff>
    </xdr:from>
    <xdr:to>
      <xdr:col>12</xdr:col>
      <xdr:colOff>0</xdr:colOff>
      <xdr:row>11</xdr:row>
      <xdr:rowOff>95250</xdr:rowOff>
    </xdr:to>
    <xdr:sp>
      <xdr:nvSpPr>
        <xdr:cNvPr id="54" name="Texte 13"/>
        <xdr:cNvSpPr txBox="1">
          <a:spLocks noChangeArrowheads="1"/>
        </xdr:cNvSpPr>
      </xdr:nvSpPr>
      <xdr:spPr>
        <a:xfrm>
          <a:off x="9267825" y="876300"/>
          <a:ext cx="0" cy="9715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13</xdr:col>
      <xdr:colOff>0</xdr:colOff>
      <xdr:row>23</xdr:row>
      <xdr:rowOff>28575</xdr:rowOff>
    </xdr:from>
    <xdr:to>
      <xdr:col>13</xdr:col>
      <xdr:colOff>0</xdr:colOff>
      <xdr:row>26</xdr:row>
      <xdr:rowOff>133350</xdr:rowOff>
    </xdr:to>
    <xdr:sp>
      <xdr:nvSpPr>
        <xdr:cNvPr id="55" name="Text Box 62"/>
        <xdr:cNvSpPr txBox="1">
          <a:spLocks noChangeArrowheads="1"/>
        </xdr:cNvSpPr>
      </xdr:nvSpPr>
      <xdr:spPr>
        <a:xfrm flipH="1">
          <a:off x="9344025" y="3609975"/>
          <a:ext cx="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3</xdr:row>
      <xdr:rowOff>0</xdr:rowOff>
    </xdr:to>
    <xdr:sp>
      <xdr:nvSpPr>
        <xdr:cNvPr id="1" name="Texte 15"/>
        <xdr:cNvSpPr txBox="1">
          <a:spLocks noChangeArrowheads="1"/>
        </xdr:cNvSpPr>
      </xdr:nvSpPr>
      <xdr:spPr>
        <a:xfrm>
          <a:off x="0" y="40957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0</xdr:colOff>
      <xdr:row>14</xdr:row>
      <xdr:rowOff>123825</xdr:rowOff>
    </xdr:to>
    <xdr:sp>
      <xdr:nvSpPr>
        <xdr:cNvPr id="2" name="Texte 16"/>
        <xdr:cNvSpPr txBox="1">
          <a:spLocks noChangeArrowheads="1"/>
        </xdr:cNvSpPr>
      </xdr:nvSpPr>
      <xdr:spPr>
        <a:xfrm>
          <a:off x="0" y="638175"/>
          <a:ext cx="0" cy="193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19</xdr:row>
      <xdr:rowOff>114300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0" y="2657475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12</xdr:row>
      <xdr:rowOff>85725</xdr:rowOff>
    </xdr:to>
    <xdr:sp>
      <xdr:nvSpPr>
        <xdr:cNvPr id="4" name="Texte 20"/>
        <xdr:cNvSpPr txBox="1">
          <a:spLocks noChangeArrowheads="1"/>
        </xdr:cNvSpPr>
      </xdr:nvSpPr>
      <xdr:spPr>
        <a:xfrm>
          <a:off x="0" y="600075"/>
          <a:ext cx="0" cy="1590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5" name="Texte 22"/>
        <xdr:cNvSpPr txBox="1">
          <a:spLocks noChangeArrowheads="1"/>
        </xdr:cNvSpPr>
      </xdr:nvSpPr>
      <xdr:spPr>
        <a:xfrm>
          <a:off x="0" y="3905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Actif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Immob,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11</xdr:row>
      <xdr:rowOff>152400</xdr:rowOff>
    </xdr:to>
    <xdr:sp>
      <xdr:nvSpPr>
        <xdr:cNvPr id="6" name="Texte 23"/>
        <xdr:cNvSpPr txBox="1">
          <a:spLocks noChangeArrowheads="1"/>
        </xdr:cNvSpPr>
      </xdr:nvSpPr>
      <xdr:spPr>
        <a:xfrm>
          <a:off x="0" y="628650"/>
          <a:ext cx="0" cy="1457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142875</xdr:rowOff>
    </xdr:to>
    <xdr:sp>
      <xdr:nvSpPr>
        <xdr:cNvPr id="7" name="Texte 24"/>
        <xdr:cNvSpPr txBox="1">
          <a:spLocks noChangeArrowheads="1"/>
        </xdr:cNvSpPr>
      </xdr:nvSpPr>
      <xdr:spPr>
        <a:xfrm>
          <a:off x="0" y="2486025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Renvois</a:t>
          </a:r>
        </a:p>
      </xdr:txBody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37</xdr:row>
      <xdr:rowOff>142875</xdr:rowOff>
    </xdr:to>
    <xdr:sp>
      <xdr:nvSpPr>
        <xdr:cNvPr id="8" name="Texte 25"/>
        <xdr:cNvSpPr txBox="1">
          <a:spLocks noChangeArrowheads="1"/>
        </xdr:cNvSpPr>
      </xdr:nvSpPr>
      <xdr:spPr>
        <a:xfrm>
          <a:off x="0" y="6086475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9</xdr:row>
      <xdr:rowOff>133350</xdr:rowOff>
    </xdr:to>
    <xdr:sp>
      <xdr:nvSpPr>
        <xdr:cNvPr id="9" name="Texte 26"/>
        <xdr:cNvSpPr txBox="1">
          <a:spLocks noChangeArrowheads="1"/>
        </xdr:cNvSpPr>
      </xdr:nvSpPr>
      <xdr:spPr>
        <a:xfrm>
          <a:off x="0" y="390525"/>
          <a:ext cx="0" cy="133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Produits d'exploitation</a:t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23</xdr:row>
      <xdr:rowOff>133350</xdr:rowOff>
    </xdr:to>
    <xdr:sp>
      <xdr:nvSpPr>
        <xdr:cNvPr id="10" name="Texte 27"/>
        <xdr:cNvSpPr txBox="1">
          <a:spLocks noChangeArrowheads="1"/>
        </xdr:cNvSpPr>
      </xdr:nvSpPr>
      <xdr:spPr>
        <a:xfrm>
          <a:off x="0" y="1819275"/>
          <a:ext cx="0" cy="230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Charges d'exploitation</a:t>
          </a:r>
        </a:p>
      </xdr:txBody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133350</xdr:rowOff>
    </xdr:to>
    <xdr:sp>
      <xdr:nvSpPr>
        <xdr:cNvPr id="11" name="Texte 28"/>
        <xdr:cNvSpPr txBox="1">
          <a:spLocks noChangeArrowheads="1"/>
        </xdr:cNvSpPr>
      </xdr:nvSpPr>
      <xdr:spPr>
        <a:xfrm>
          <a:off x="0" y="43624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Opérat.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0</xdr:col>
      <xdr:colOff>0</xdr:colOff>
      <xdr:row>33</xdr:row>
      <xdr:rowOff>123825</xdr:rowOff>
    </xdr:to>
    <xdr:sp>
      <xdr:nvSpPr>
        <xdr:cNvPr id="12" name="Texte 29"/>
        <xdr:cNvSpPr txBox="1">
          <a:spLocks noChangeArrowheads="1"/>
        </xdr:cNvSpPr>
      </xdr:nvSpPr>
      <xdr:spPr>
        <a:xfrm>
          <a:off x="0" y="4724400"/>
          <a:ext cx="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financiers</a:t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0</xdr:col>
      <xdr:colOff>0</xdr:colOff>
      <xdr:row>38</xdr:row>
      <xdr:rowOff>133350</xdr:rowOff>
    </xdr:to>
    <xdr:sp>
      <xdr:nvSpPr>
        <xdr:cNvPr id="13" name="Texte 30"/>
        <xdr:cNvSpPr txBox="1">
          <a:spLocks noChangeArrowheads="1"/>
        </xdr:cNvSpPr>
      </xdr:nvSpPr>
      <xdr:spPr>
        <a:xfrm>
          <a:off x="0" y="5905500"/>
          <a:ext cx="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financières</a:t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0</xdr:col>
      <xdr:colOff>0</xdr:colOff>
      <xdr:row>9</xdr:row>
      <xdr:rowOff>19050</xdr:rowOff>
    </xdr:to>
    <xdr:sp>
      <xdr:nvSpPr>
        <xdr:cNvPr id="14" name="Texte 51"/>
        <xdr:cNvSpPr txBox="1">
          <a:spLocks noChangeArrowheads="1"/>
        </xdr:cNvSpPr>
      </xdr:nvSpPr>
      <xdr:spPr>
        <a:xfrm>
          <a:off x="0" y="495300"/>
          <a:ext cx="0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réglementées</a:t>
          </a:r>
        </a:p>
      </xdr:txBody>
    </xdr:sp>
    <xdr:clientData/>
  </xdr:twoCellAnchor>
  <xdr:twoCellAnchor>
    <xdr:from>
      <xdr:col>0</xdr:col>
      <xdr:colOff>0</xdr:colOff>
      <xdr:row>10</xdr:row>
      <xdr:rowOff>66675</xdr:rowOff>
    </xdr:from>
    <xdr:to>
      <xdr:col>0</xdr:col>
      <xdr:colOff>0</xdr:colOff>
      <xdr:row>21</xdr:row>
      <xdr:rowOff>95250</xdr:rowOff>
    </xdr:to>
    <xdr:sp>
      <xdr:nvSpPr>
        <xdr:cNvPr id="15" name="Texte 52"/>
        <xdr:cNvSpPr txBox="1">
          <a:spLocks noChangeArrowheads="1"/>
        </xdr:cNvSpPr>
      </xdr:nvSpPr>
      <xdr:spPr>
        <a:xfrm>
          <a:off x="0" y="1828800"/>
          <a:ext cx="0" cy="191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risques et charges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30</xdr:row>
      <xdr:rowOff>114300</xdr:rowOff>
    </xdr:to>
    <xdr:sp>
      <xdr:nvSpPr>
        <xdr:cNvPr id="16" name="Texte 53"/>
        <xdr:cNvSpPr txBox="1">
          <a:spLocks noChangeArrowheads="1"/>
        </xdr:cNvSpPr>
      </xdr:nvSpPr>
      <xdr:spPr>
        <a:xfrm>
          <a:off x="0" y="3848100"/>
          <a:ext cx="0" cy="1457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pour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dépréciation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3</xdr:row>
      <xdr:rowOff>0</xdr:rowOff>
    </xdr:to>
    <xdr:sp>
      <xdr:nvSpPr>
        <xdr:cNvPr id="17" name="Texte 60"/>
        <xdr:cNvSpPr txBox="1">
          <a:spLocks noChangeArrowheads="1"/>
        </xdr:cNvSpPr>
      </xdr:nvSpPr>
      <xdr:spPr>
        <a:xfrm>
          <a:off x="0" y="40957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21</xdr:row>
      <xdr:rowOff>142875</xdr:rowOff>
    </xdr:to>
    <xdr:sp>
      <xdr:nvSpPr>
        <xdr:cNvPr id="18" name="Texte 27"/>
        <xdr:cNvSpPr txBox="1">
          <a:spLocks noChangeArrowheads="1"/>
        </xdr:cNvSpPr>
      </xdr:nvSpPr>
      <xdr:spPr>
        <a:xfrm flipH="1">
          <a:off x="0" y="3162300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27</xdr:row>
      <xdr:rowOff>0</xdr:rowOff>
    </xdr:to>
    <xdr:sp>
      <xdr:nvSpPr>
        <xdr:cNvPr id="19" name="Texte 53"/>
        <xdr:cNvSpPr txBox="1">
          <a:spLocks noChangeArrowheads="1"/>
        </xdr:cNvSpPr>
      </xdr:nvSpPr>
      <xdr:spPr>
        <a:xfrm>
          <a:off x="0" y="3848100"/>
          <a:ext cx="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Immobilisations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0" name="Texte 27"/>
        <xdr:cNvSpPr txBox="1">
          <a:spLocks noChangeArrowheads="1"/>
        </xdr:cNvSpPr>
      </xdr:nvSpPr>
      <xdr:spPr>
        <a:xfrm flipH="1">
          <a:off x="0" y="3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0</xdr:col>
      <xdr:colOff>0</xdr:colOff>
      <xdr:row>25</xdr:row>
      <xdr:rowOff>142875</xdr:rowOff>
    </xdr:to>
    <xdr:sp>
      <xdr:nvSpPr>
        <xdr:cNvPr id="21" name="Texte 15"/>
        <xdr:cNvSpPr txBox="1">
          <a:spLocks noChangeArrowheads="1"/>
        </xdr:cNvSpPr>
      </xdr:nvSpPr>
      <xdr:spPr>
        <a:xfrm>
          <a:off x="0" y="41814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0</xdr:col>
      <xdr:colOff>0</xdr:colOff>
      <xdr:row>26</xdr:row>
      <xdr:rowOff>76200</xdr:rowOff>
    </xdr:from>
    <xdr:to>
      <xdr:col>0</xdr:col>
      <xdr:colOff>0</xdr:colOff>
      <xdr:row>37</xdr:row>
      <xdr:rowOff>123825</xdr:rowOff>
    </xdr:to>
    <xdr:sp>
      <xdr:nvSpPr>
        <xdr:cNvPr id="22" name="Texte 16"/>
        <xdr:cNvSpPr txBox="1">
          <a:spLocks noChangeArrowheads="1"/>
        </xdr:cNvSpPr>
      </xdr:nvSpPr>
      <xdr:spPr>
        <a:xfrm>
          <a:off x="0" y="4581525"/>
          <a:ext cx="0" cy="193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42</xdr:row>
      <xdr:rowOff>114300</xdr:rowOff>
    </xdr:to>
    <xdr:sp>
      <xdr:nvSpPr>
        <xdr:cNvPr id="23" name="Texte 17"/>
        <xdr:cNvSpPr txBox="1">
          <a:spLocks noChangeArrowheads="1"/>
        </xdr:cNvSpPr>
      </xdr:nvSpPr>
      <xdr:spPr>
        <a:xfrm>
          <a:off x="0" y="6600825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28</xdr:row>
      <xdr:rowOff>85725</xdr:rowOff>
    </xdr:to>
    <xdr:sp>
      <xdr:nvSpPr>
        <xdr:cNvPr id="24" name="Texte 20"/>
        <xdr:cNvSpPr txBox="1">
          <a:spLocks noChangeArrowheads="1"/>
        </xdr:cNvSpPr>
      </xdr:nvSpPr>
      <xdr:spPr>
        <a:xfrm>
          <a:off x="0" y="3343275"/>
          <a:ext cx="0" cy="1590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18</xdr:row>
      <xdr:rowOff>142875</xdr:rowOff>
    </xdr:to>
    <xdr:sp>
      <xdr:nvSpPr>
        <xdr:cNvPr id="25" name="Texte 60"/>
        <xdr:cNvSpPr txBox="1">
          <a:spLocks noChangeArrowheads="1"/>
        </xdr:cNvSpPr>
      </xdr:nvSpPr>
      <xdr:spPr>
        <a:xfrm>
          <a:off x="0" y="29813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6" name="Texte 13"/>
        <xdr:cNvSpPr txBox="1">
          <a:spLocks noChangeArrowheads="1"/>
        </xdr:cNvSpPr>
      </xdr:nvSpPr>
      <xdr:spPr>
        <a:xfrm>
          <a:off x="0" y="1016317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7" name="Texte 13"/>
        <xdr:cNvSpPr txBox="1">
          <a:spLocks noChangeArrowheads="1"/>
        </xdr:cNvSpPr>
      </xdr:nvSpPr>
      <xdr:spPr>
        <a:xfrm>
          <a:off x="0" y="1016317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8" name="Texte 13"/>
        <xdr:cNvSpPr txBox="1">
          <a:spLocks noChangeArrowheads="1"/>
        </xdr:cNvSpPr>
      </xdr:nvSpPr>
      <xdr:spPr>
        <a:xfrm>
          <a:off x="0" y="1016317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9" name="Texte 13"/>
        <xdr:cNvSpPr txBox="1">
          <a:spLocks noChangeArrowheads="1"/>
        </xdr:cNvSpPr>
      </xdr:nvSpPr>
      <xdr:spPr>
        <a:xfrm>
          <a:off x="0" y="1016317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30" name="Texte 13"/>
        <xdr:cNvSpPr txBox="1">
          <a:spLocks noChangeArrowheads="1"/>
        </xdr:cNvSpPr>
      </xdr:nvSpPr>
      <xdr:spPr>
        <a:xfrm>
          <a:off x="0" y="75914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31" name="Texte 13"/>
        <xdr:cNvSpPr txBox="1">
          <a:spLocks noChangeArrowheads="1"/>
        </xdr:cNvSpPr>
      </xdr:nvSpPr>
      <xdr:spPr>
        <a:xfrm>
          <a:off x="0" y="75914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19</xdr:row>
      <xdr:rowOff>104775</xdr:rowOff>
    </xdr:from>
    <xdr:to>
      <xdr:col>0</xdr:col>
      <xdr:colOff>0</xdr:colOff>
      <xdr:row>22</xdr:row>
      <xdr:rowOff>123825</xdr:rowOff>
    </xdr:to>
    <xdr:sp>
      <xdr:nvSpPr>
        <xdr:cNvPr id="32" name="Texte 13"/>
        <xdr:cNvSpPr txBox="1">
          <a:spLocks noChangeArrowheads="1"/>
        </xdr:cNvSpPr>
      </xdr:nvSpPr>
      <xdr:spPr>
        <a:xfrm>
          <a:off x="0" y="3409950"/>
          <a:ext cx="0" cy="5334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32</xdr:row>
      <xdr:rowOff>152400</xdr:rowOff>
    </xdr:to>
    <xdr:sp>
      <xdr:nvSpPr>
        <xdr:cNvPr id="33" name="Texte 13"/>
        <xdr:cNvSpPr txBox="1">
          <a:spLocks noChangeArrowheads="1"/>
        </xdr:cNvSpPr>
      </xdr:nvSpPr>
      <xdr:spPr>
        <a:xfrm>
          <a:off x="0" y="3314700"/>
          <a:ext cx="0" cy="23717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Dettes</a:t>
          </a:r>
        </a:p>
      </xdr:txBody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28</xdr:row>
      <xdr:rowOff>76200</xdr:rowOff>
    </xdr:to>
    <xdr:sp>
      <xdr:nvSpPr>
        <xdr:cNvPr id="34" name="Texte 13"/>
        <xdr:cNvSpPr txBox="1">
          <a:spLocks noChangeArrowheads="1"/>
        </xdr:cNvSpPr>
      </xdr:nvSpPr>
      <xdr:spPr>
        <a:xfrm>
          <a:off x="0" y="4200525"/>
          <a:ext cx="0" cy="7239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32</xdr:row>
      <xdr:rowOff>123825</xdr:rowOff>
    </xdr:to>
    <xdr:sp>
      <xdr:nvSpPr>
        <xdr:cNvPr id="35" name="Texte 13"/>
        <xdr:cNvSpPr txBox="1">
          <a:spLocks noChangeArrowheads="1"/>
        </xdr:cNvSpPr>
      </xdr:nvSpPr>
      <xdr:spPr>
        <a:xfrm>
          <a:off x="0" y="5038725"/>
          <a:ext cx="0" cy="6191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22</xdr:row>
      <xdr:rowOff>142875</xdr:rowOff>
    </xdr:to>
    <xdr:sp>
      <xdr:nvSpPr>
        <xdr:cNvPr id="36" name="Texte 13"/>
        <xdr:cNvSpPr txBox="1">
          <a:spLocks noChangeArrowheads="1"/>
        </xdr:cNvSpPr>
      </xdr:nvSpPr>
      <xdr:spPr>
        <a:xfrm>
          <a:off x="0" y="3381375"/>
          <a:ext cx="0" cy="5810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28</xdr:row>
      <xdr:rowOff>76200</xdr:rowOff>
    </xdr:to>
    <xdr:sp>
      <xdr:nvSpPr>
        <xdr:cNvPr id="37" name="Texte 13"/>
        <xdr:cNvSpPr txBox="1">
          <a:spLocks noChangeArrowheads="1"/>
        </xdr:cNvSpPr>
      </xdr:nvSpPr>
      <xdr:spPr>
        <a:xfrm>
          <a:off x="0" y="4200525"/>
          <a:ext cx="0" cy="7239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32</xdr:row>
      <xdr:rowOff>123825</xdr:rowOff>
    </xdr:to>
    <xdr:sp>
      <xdr:nvSpPr>
        <xdr:cNvPr id="38" name="Texte 13"/>
        <xdr:cNvSpPr txBox="1">
          <a:spLocks noChangeArrowheads="1"/>
        </xdr:cNvSpPr>
      </xdr:nvSpPr>
      <xdr:spPr>
        <a:xfrm>
          <a:off x="0" y="5038725"/>
          <a:ext cx="0" cy="6191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9" name="Texte 13"/>
        <xdr:cNvSpPr txBox="1">
          <a:spLocks noChangeArrowheads="1"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0" name="Texte 13"/>
        <xdr:cNvSpPr txBox="1">
          <a:spLocks noChangeArrowheads="1"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1" name="Texte 13"/>
        <xdr:cNvSpPr txBox="1">
          <a:spLocks noChangeArrowheads="1"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2" name="Texte 13"/>
        <xdr:cNvSpPr txBox="1">
          <a:spLocks noChangeArrowheads="1"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0</xdr:colOff>
      <xdr:row>7</xdr:row>
      <xdr:rowOff>152400</xdr:rowOff>
    </xdr:to>
    <xdr:sp>
      <xdr:nvSpPr>
        <xdr:cNvPr id="43" name="Texte 13"/>
        <xdr:cNvSpPr txBox="1">
          <a:spLocks noChangeArrowheads="1"/>
        </xdr:cNvSpPr>
      </xdr:nvSpPr>
      <xdr:spPr>
        <a:xfrm>
          <a:off x="0" y="752475"/>
          <a:ext cx="0" cy="6477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10</xdr:row>
      <xdr:rowOff>133350</xdr:rowOff>
    </xdr:to>
    <xdr:sp>
      <xdr:nvSpPr>
        <xdr:cNvPr id="44" name="Texte 13"/>
        <xdr:cNvSpPr txBox="1">
          <a:spLocks noChangeArrowheads="1"/>
        </xdr:cNvSpPr>
      </xdr:nvSpPr>
      <xdr:spPr>
        <a:xfrm>
          <a:off x="0" y="1428750"/>
          <a:ext cx="0" cy="4667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13</xdr:row>
      <xdr:rowOff>152400</xdr:rowOff>
    </xdr:to>
    <xdr:sp>
      <xdr:nvSpPr>
        <xdr:cNvPr id="45" name="Texte 13"/>
        <xdr:cNvSpPr txBox="1">
          <a:spLocks noChangeArrowheads="1"/>
        </xdr:cNvSpPr>
      </xdr:nvSpPr>
      <xdr:spPr>
        <a:xfrm>
          <a:off x="0" y="1962150"/>
          <a:ext cx="0" cy="4667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Tréso-rerie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0</xdr:colOff>
      <xdr:row>10</xdr:row>
      <xdr:rowOff>95250</xdr:rowOff>
    </xdr:to>
    <xdr:sp>
      <xdr:nvSpPr>
        <xdr:cNvPr id="46" name="Texte 13"/>
        <xdr:cNvSpPr txBox="1">
          <a:spLocks noChangeArrowheads="1"/>
        </xdr:cNvSpPr>
      </xdr:nvSpPr>
      <xdr:spPr>
        <a:xfrm>
          <a:off x="0" y="771525"/>
          <a:ext cx="0" cy="10858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</xdr:col>
      <xdr:colOff>76200</xdr:colOff>
      <xdr:row>4</xdr:row>
      <xdr:rowOff>38100</xdr:rowOff>
    </xdr:from>
    <xdr:to>
      <xdr:col>1</xdr:col>
      <xdr:colOff>381000</xdr:colOff>
      <xdr:row>13</xdr:row>
      <xdr:rowOff>133350</xdr:rowOff>
    </xdr:to>
    <xdr:sp>
      <xdr:nvSpPr>
        <xdr:cNvPr id="47" name="Text Box 55"/>
        <xdr:cNvSpPr txBox="1">
          <a:spLocks noChangeArrowheads="1"/>
        </xdr:cNvSpPr>
      </xdr:nvSpPr>
      <xdr:spPr>
        <a:xfrm>
          <a:off x="152400" y="771525"/>
          <a:ext cx="304800" cy="1638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Produits d'exploitation</a:t>
          </a:r>
        </a:p>
      </xdr:txBody>
    </xdr:sp>
    <xdr:clientData/>
  </xdr:twoCellAnchor>
  <xdr:twoCellAnchor>
    <xdr:from>
      <xdr:col>1</xdr:col>
      <xdr:colOff>76200</xdr:colOff>
      <xdr:row>14</xdr:row>
      <xdr:rowOff>57150</xdr:rowOff>
    </xdr:from>
    <xdr:to>
      <xdr:col>1</xdr:col>
      <xdr:colOff>381000</xdr:colOff>
      <xdr:row>27</xdr:row>
      <xdr:rowOff>133350</xdr:rowOff>
    </xdr:to>
    <xdr:sp>
      <xdr:nvSpPr>
        <xdr:cNvPr id="48" name="Text Box 56"/>
        <xdr:cNvSpPr txBox="1">
          <a:spLocks noChangeArrowheads="1"/>
        </xdr:cNvSpPr>
      </xdr:nvSpPr>
      <xdr:spPr>
        <a:xfrm>
          <a:off x="152400" y="2505075"/>
          <a:ext cx="304800" cy="230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Charges d'exploitation</a:t>
          </a:r>
        </a:p>
      </xdr:txBody>
    </xdr:sp>
    <xdr:clientData/>
  </xdr:twoCellAnchor>
  <xdr:twoCellAnchor>
    <xdr:from>
      <xdr:col>1</xdr:col>
      <xdr:colOff>38100</xdr:colOff>
      <xdr:row>29</xdr:row>
      <xdr:rowOff>19050</xdr:rowOff>
    </xdr:from>
    <xdr:to>
      <xdr:col>1</xdr:col>
      <xdr:colOff>352425</xdr:colOff>
      <xdr:row>30</xdr:row>
      <xdr:rowOff>133350</xdr:rowOff>
    </xdr:to>
    <xdr:sp>
      <xdr:nvSpPr>
        <xdr:cNvPr id="49" name="Text Box 57"/>
        <xdr:cNvSpPr txBox="1">
          <a:spLocks noChangeArrowheads="1"/>
        </xdr:cNvSpPr>
      </xdr:nvSpPr>
      <xdr:spPr>
        <a:xfrm>
          <a:off x="114300" y="5038725"/>
          <a:ext cx="3143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Opér. en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</a:t>
          </a:r>
        </a:p>
      </xdr:txBody>
    </xdr:sp>
    <xdr:clientData/>
  </xdr:twoCellAnchor>
  <xdr:twoCellAnchor>
    <xdr:from>
      <xdr:col>1</xdr:col>
      <xdr:colOff>28575</xdr:colOff>
      <xdr:row>31</xdr:row>
      <xdr:rowOff>47625</xdr:rowOff>
    </xdr:from>
    <xdr:to>
      <xdr:col>1</xdr:col>
      <xdr:colOff>381000</xdr:colOff>
      <xdr:row>37</xdr:row>
      <xdr:rowOff>123825</xdr:rowOff>
    </xdr:to>
    <xdr:sp>
      <xdr:nvSpPr>
        <xdr:cNvPr id="50" name="Text Box 58"/>
        <xdr:cNvSpPr txBox="1">
          <a:spLocks noChangeArrowheads="1"/>
        </xdr:cNvSpPr>
      </xdr:nvSpPr>
      <xdr:spPr>
        <a:xfrm>
          <a:off x="104775" y="5410200"/>
          <a:ext cx="352425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financiers</a:t>
          </a:r>
        </a:p>
      </xdr:txBody>
    </xdr:sp>
    <xdr:clientData/>
  </xdr:twoCellAnchor>
  <xdr:twoCellAnchor>
    <xdr:from>
      <xdr:col>1</xdr:col>
      <xdr:colOff>28575</xdr:colOff>
      <xdr:row>38</xdr:row>
      <xdr:rowOff>28575</xdr:rowOff>
    </xdr:from>
    <xdr:to>
      <xdr:col>1</xdr:col>
      <xdr:colOff>323850</xdr:colOff>
      <xdr:row>42</xdr:row>
      <xdr:rowOff>133350</xdr:rowOff>
    </xdr:to>
    <xdr:sp>
      <xdr:nvSpPr>
        <xdr:cNvPr id="51" name="Text Box 59"/>
        <xdr:cNvSpPr txBox="1">
          <a:spLocks noChangeArrowheads="1"/>
        </xdr:cNvSpPr>
      </xdr:nvSpPr>
      <xdr:spPr>
        <a:xfrm>
          <a:off x="104775" y="6591300"/>
          <a:ext cx="29527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financières</a:t>
          </a:r>
        </a:p>
      </xdr:txBody>
    </xdr:sp>
    <xdr:clientData/>
  </xdr:twoCellAnchor>
  <xdr:twoCellAnchor>
    <xdr:from>
      <xdr:col>1</xdr:col>
      <xdr:colOff>19050</xdr:colOff>
      <xdr:row>45</xdr:row>
      <xdr:rowOff>19050</xdr:rowOff>
    </xdr:from>
    <xdr:to>
      <xdr:col>2</xdr:col>
      <xdr:colOff>0</xdr:colOff>
      <xdr:row>48</xdr:row>
      <xdr:rowOff>133350</xdr:rowOff>
    </xdr:to>
    <xdr:sp>
      <xdr:nvSpPr>
        <xdr:cNvPr id="52" name="Texte 33"/>
        <xdr:cNvSpPr txBox="1">
          <a:spLocks noChangeArrowheads="1"/>
        </xdr:cNvSpPr>
      </xdr:nvSpPr>
      <xdr:spPr>
        <a:xfrm>
          <a:off x="95250" y="7781925"/>
          <a:ext cx="40005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exceptionels</a:t>
          </a:r>
        </a:p>
      </xdr:txBody>
    </xdr:sp>
    <xdr:clientData/>
  </xdr:twoCellAnchor>
  <xdr:twoCellAnchor>
    <xdr:from>
      <xdr:col>1</xdr:col>
      <xdr:colOff>19050</xdr:colOff>
      <xdr:row>49</xdr:row>
      <xdr:rowOff>9525</xdr:rowOff>
    </xdr:from>
    <xdr:to>
      <xdr:col>2</xdr:col>
      <xdr:colOff>0</xdr:colOff>
      <xdr:row>52</xdr:row>
      <xdr:rowOff>142875</xdr:rowOff>
    </xdr:to>
    <xdr:sp>
      <xdr:nvSpPr>
        <xdr:cNvPr id="53" name="Texte 34"/>
        <xdr:cNvSpPr txBox="1">
          <a:spLocks noChangeArrowheads="1"/>
        </xdr:cNvSpPr>
      </xdr:nvSpPr>
      <xdr:spPr>
        <a:xfrm>
          <a:off x="95250" y="8458200"/>
          <a:ext cx="40005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exceptionlles</a:t>
          </a:r>
        </a:p>
      </xdr:txBody>
    </xdr:sp>
    <xdr:clientData/>
  </xdr:twoCellAnchor>
  <xdr:twoCellAnchor>
    <xdr:from>
      <xdr:col>2</xdr:col>
      <xdr:colOff>28575</xdr:colOff>
      <xdr:row>22</xdr:row>
      <xdr:rowOff>28575</xdr:rowOff>
    </xdr:from>
    <xdr:to>
      <xdr:col>2</xdr:col>
      <xdr:colOff>180975</xdr:colOff>
      <xdr:row>25</xdr:row>
      <xdr:rowOff>142875</xdr:rowOff>
    </xdr:to>
    <xdr:sp>
      <xdr:nvSpPr>
        <xdr:cNvPr id="54" name="Text Box 62"/>
        <xdr:cNvSpPr txBox="1">
          <a:spLocks noChangeArrowheads="1"/>
        </xdr:cNvSpPr>
      </xdr:nvSpPr>
      <xdr:spPr>
        <a:xfrm flipH="1">
          <a:off x="523875" y="3848100"/>
          <a:ext cx="1524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183</xdr:row>
      <xdr:rowOff>0</xdr:rowOff>
    </xdr:from>
    <xdr:to>
      <xdr:col>0</xdr:col>
      <xdr:colOff>390525</xdr:colOff>
      <xdr:row>183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76200" y="348615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immobilisé</a:t>
          </a:r>
        </a:p>
      </xdr:txBody>
    </xdr:sp>
    <xdr:clientData/>
  </xdr:twoCellAnchor>
  <xdr:twoCellAnchor>
    <xdr:from>
      <xdr:col>0</xdr:col>
      <xdr:colOff>66675</xdr:colOff>
      <xdr:row>183</xdr:row>
      <xdr:rowOff>0</xdr:rowOff>
    </xdr:from>
    <xdr:to>
      <xdr:col>0</xdr:col>
      <xdr:colOff>390525</xdr:colOff>
      <xdr:row>183</xdr:row>
      <xdr:rowOff>0</xdr:rowOff>
    </xdr:to>
    <xdr:sp>
      <xdr:nvSpPr>
        <xdr:cNvPr id="2" name="Texte 3"/>
        <xdr:cNvSpPr txBox="1">
          <a:spLocks noChangeArrowheads="1"/>
        </xdr:cNvSpPr>
      </xdr:nvSpPr>
      <xdr:spPr>
        <a:xfrm>
          <a:off x="66675" y="348615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e 4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réglementées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pour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dépréciation</a:t>
          </a:r>
        </a:p>
      </xdr:txBody>
    </xdr:sp>
    <xdr:clientData/>
  </xdr:twoCellAnchor>
  <xdr:twoCellAnchor>
    <xdr:from>
      <xdr:col>0</xdr:col>
      <xdr:colOff>66675</xdr:colOff>
      <xdr:row>183</xdr:row>
      <xdr:rowOff>0</xdr:rowOff>
    </xdr:from>
    <xdr:to>
      <xdr:col>0</xdr:col>
      <xdr:colOff>409575</xdr:colOff>
      <xdr:row>183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66675" y="3486150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Régularisations</a:t>
          </a:r>
        </a:p>
      </xdr:txBody>
    </xdr:sp>
    <xdr:clientData/>
  </xdr:twoCellAnchor>
  <xdr:twoCellAnchor>
    <xdr:from>
      <xdr:col>0</xdr:col>
      <xdr:colOff>76200</xdr:colOff>
      <xdr:row>183</xdr:row>
      <xdr:rowOff>0</xdr:rowOff>
    </xdr:from>
    <xdr:to>
      <xdr:col>0</xdr:col>
      <xdr:colOff>390525</xdr:colOff>
      <xdr:row>183</xdr:row>
      <xdr:rowOff>0</xdr:rowOff>
    </xdr:to>
    <xdr:sp>
      <xdr:nvSpPr>
        <xdr:cNvPr id="6" name="Texte 9"/>
        <xdr:cNvSpPr txBox="1">
          <a:spLocks noChangeArrowheads="1"/>
        </xdr:cNvSpPr>
      </xdr:nvSpPr>
      <xdr:spPr>
        <a:xfrm>
          <a:off x="76200" y="348615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Capitaux propres</a:t>
          </a:r>
        </a:p>
      </xdr:txBody>
    </xdr:sp>
    <xdr:clientData/>
  </xdr:twoCellAnchor>
  <xdr:twoCellAnchor>
    <xdr:from>
      <xdr:col>0</xdr:col>
      <xdr:colOff>57150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7" name="Texte 10"/>
        <xdr:cNvSpPr txBox="1">
          <a:spLocks noChangeArrowheads="1"/>
        </xdr:cNvSpPr>
      </xdr:nvSpPr>
      <xdr:spPr>
        <a:xfrm>
          <a:off x="57150" y="348615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Autres fonds propres</a:t>
          </a:r>
        </a:p>
      </xdr:txBody>
    </xdr:sp>
    <xdr:clientData/>
  </xdr:twoCellAnchor>
  <xdr:twoCellAnchor>
    <xdr:from>
      <xdr:col>0</xdr:col>
      <xdr:colOff>38100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8" name="Texte 12"/>
        <xdr:cNvSpPr txBox="1">
          <a:spLocks noChangeArrowheads="1"/>
        </xdr:cNvSpPr>
      </xdr:nvSpPr>
      <xdr:spPr>
        <a:xfrm>
          <a:off x="38100" y="348615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risques charges</a:t>
          </a:r>
        </a:p>
      </xdr:txBody>
    </xdr:sp>
    <xdr:clientData/>
  </xdr:twoCellAnchor>
  <xdr:twoCellAnchor>
    <xdr:from>
      <xdr:col>0</xdr:col>
      <xdr:colOff>57150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9" name="Texte 13"/>
        <xdr:cNvSpPr txBox="1">
          <a:spLocks noChangeArrowheads="1"/>
        </xdr:cNvSpPr>
      </xdr:nvSpPr>
      <xdr:spPr>
        <a:xfrm>
          <a:off x="57150" y="348615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Dettes (1)</a:t>
          </a:r>
        </a:p>
      </xdr:txBody>
    </xdr:sp>
    <xdr:clientData/>
  </xdr:twoCellAnchor>
  <xdr:twoCellAnchor>
    <xdr:from>
      <xdr:col>0</xdr:col>
      <xdr:colOff>38100</xdr:colOff>
      <xdr:row>183</xdr:row>
      <xdr:rowOff>0</xdr:rowOff>
    </xdr:from>
    <xdr:to>
      <xdr:col>0</xdr:col>
      <xdr:colOff>438150</xdr:colOff>
      <xdr:row>183</xdr:row>
      <xdr:rowOff>0</xdr:rowOff>
    </xdr:to>
    <xdr:sp>
      <xdr:nvSpPr>
        <xdr:cNvPr id="10" name="Texte 14"/>
        <xdr:cNvSpPr txBox="1">
          <a:spLocks noChangeArrowheads="1"/>
        </xdr:cNvSpPr>
      </xdr:nvSpPr>
      <xdr:spPr>
        <a:xfrm>
          <a:off x="38100" y="348615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Régulari-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sations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Texte 18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risques et charges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Texte 22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l'Actif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Immobil.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Texte 23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l'Actif circulant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Texte 24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Texte 25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0</xdr:col>
      <xdr:colOff>85725</xdr:colOff>
      <xdr:row>183</xdr:row>
      <xdr:rowOff>0</xdr:rowOff>
    </xdr:from>
    <xdr:to>
      <xdr:col>0</xdr:col>
      <xdr:colOff>409575</xdr:colOff>
      <xdr:row>183</xdr:row>
      <xdr:rowOff>0</xdr:rowOff>
    </xdr:to>
    <xdr:sp>
      <xdr:nvSpPr>
        <xdr:cNvPr id="16" name="Texte 27"/>
        <xdr:cNvSpPr txBox="1">
          <a:spLocks noChangeArrowheads="1"/>
        </xdr:cNvSpPr>
      </xdr:nvSpPr>
      <xdr:spPr>
        <a:xfrm>
          <a:off x="85725" y="348615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 d'exploitation</a:t>
          </a:r>
        </a:p>
      </xdr:txBody>
    </xdr:sp>
    <xdr:clientData/>
  </xdr:twoCellAnchor>
  <xdr:twoCellAnchor>
    <xdr:from>
      <xdr:col>0</xdr:col>
      <xdr:colOff>66675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17" name="Texte 29"/>
        <xdr:cNvSpPr txBox="1">
          <a:spLocks noChangeArrowheads="1"/>
        </xdr:cNvSpPr>
      </xdr:nvSpPr>
      <xdr:spPr>
        <a:xfrm>
          <a:off x="66675" y="348615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financiers</a:t>
          </a:r>
        </a:p>
      </xdr:txBody>
    </xdr:sp>
    <xdr:clientData/>
  </xdr:twoCellAnchor>
  <xdr:twoCellAnchor>
    <xdr:from>
      <xdr:col>0</xdr:col>
      <xdr:colOff>66675</xdr:colOff>
      <xdr:row>183</xdr:row>
      <xdr:rowOff>0</xdr:rowOff>
    </xdr:from>
    <xdr:to>
      <xdr:col>0</xdr:col>
      <xdr:colOff>409575</xdr:colOff>
      <xdr:row>183</xdr:row>
      <xdr:rowOff>0</xdr:rowOff>
    </xdr:to>
    <xdr:sp>
      <xdr:nvSpPr>
        <xdr:cNvPr id="18" name="Texte 30"/>
        <xdr:cNvSpPr txBox="1">
          <a:spLocks noChangeArrowheads="1"/>
        </xdr:cNvSpPr>
      </xdr:nvSpPr>
      <xdr:spPr>
        <a:xfrm>
          <a:off x="66675" y="3486150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0</xdr:col>
      <xdr:colOff>57150</xdr:colOff>
      <xdr:row>183</xdr:row>
      <xdr:rowOff>0</xdr:rowOff>
    </xdr:from>
    <xdr:to>
      <xdr:col>0</xdr:col>
      <xdr:colOff>409575</xdr:colOff>
      <xdr:row>183</xdr:row>
      <xdr:rowOff>0</xdr:rowOff>
    </xdr:to>
    <xdr:sp>
      <xdr:nvSpPr>
        <xdr:cNvPr id="19" name="Texte 33"/>
        <xdr:cNvSpPr txBox="1">
          <a:spLocks noChangeArrowheads="1"/>
        </xdr:cNvSpPr>
      </xdr:nvSpPr>
      <xdr:spPr>
        <a:xfrm>
          <a:off x="57150" y="348615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exceptionn.</a:t>
          </a:r>
        </a:p>
      </xdr:txBody>
    </xdr:sp>
    <xdr:clientData/>
  </xdr:twoCellAnchor>
  <xdr:twoCellAnchor>
    <xdr:from>
      <xdr:col>0</xdr:col>
      <xdr:colOff>47625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20" name="Texte 34"/>
        <xdr:cNvSpPr txBox="1">
          <a:spLocks noChangeArrowheads="1"/>
        </xdr:cNvSpPr>
      </xdr:nvSpPr>
      <xdr:spPr>
        <a:xfrm>
          <a:off x="47625" y="348615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exceptionn.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123825</xdr:rowOff>
    </xdr:to>
    <xdr:sp>
      <xdr:nvSpPr>
        <xdr:cNvPr id="21" name="Texte 47"/>
        <xdr:cNvSpPr txBox="1">
          <a:spLocks noChangeArrowheads="1"/>
        </xdr:cNvSpPr>
      </xdr:nvSpPr>
      <xdr:spPr>
        <a:xfrm>
          <a:off x="6429375" y="0"/>
          <a:ext cx="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Affectation du résultat N-1</a:t>
          </a:r>
        </a:p>
      </xdr:txBody>
    </xdr: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9</xdr:row>
      <xdr:rowOff>142875</xdr:rowOff>
    </xdr:to>
    <xdr:sp>
      <xdr:nvSpPr>
        <xdr:cNvPr id="22" name="Texte 48"/>
        <xdr:cNvSpPr txBox="1">
          <a:spLocks noChangeArrowheads="1"/>
        </xdr:cNvSpPr>
      </xdr:nvSpPr>
      <xdr:spPr>
        <a:xfrm>
          <a:off x="6429375" y="609600"/>
          <a:ext cx="0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Renseignements divers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Texte 49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Passif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Texte 50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Passif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Texte 51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OBSERVATIONS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 FONCTIONNEL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doit être établi 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à partir des valeurs brutes de l'actif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(1°Col.) et en tenant compte des observations ci-dessous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Le regroupement des postes isolés 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l'Actif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Capital souscrit non appelé (-AI et -FPE).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Charges constatées d'avance (+AE ou +AHE).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Charges à répartir sur plusieurs exercices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.la valeur d'origine en + dans l'AI 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.le cumul des amort. en + dans les FPI.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Primes de remboursement des obligations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.la valeur d'origine en + dans les DF 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.le cumul des amort. en + dans les FPI.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 Ecarts de conversion Actif (-AI, -AE, +DF ou +PE).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Au Passif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 Produits constatés d'avance (+PE ou +PHE).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(7) Ecarts de conversion Passif (+AI, +AE, -DF ou -PE).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Le retraitement des engagements hors bilan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 italiques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retraitements. sont facultatifs, mais ils permettent de mieux apprécier les potentialités d'une entreprise lorsqu'ils portent sur des valeurs significatives.
</a:t>
          </a:r>
        </a:p>
      </xdr:txBody>
    </xdr:sp>
    <xdr:clientData/>
  </xdr:twoCellAnchor>
  <xdr:twoCellAnchor>
    <xdr:from>
      <xdr:col>0</xdr:col>
      <xdr:colOff>76200</xdr:colOff>
      <xdr:row>183</xdr:row>
      <xdr:rowOff>0</xdr:rowOff>
    </xdr:from>
    <xdr:to>
      <xdr:col>0</xdr:col>
      <xdr:colOff>400050</xdr:colOff>
      <xdr:row>183</xdr:row>
      <xdr:rowOff>0</xdr:rowOff>
    </xdr:to>
    <xdr:sp>
      <xdr:nvSpPr>
        <xdr:cNvPr id="26" name="Texte 52"/>
        <xdr:cNvSpPr txBox="1">
          <a:spLocks noChangeArrowheads="1"/>
        </xdr:cNvSpPr>
      </xdr:nvSpPr>
      <xdr:spPr>
        <a:xfrm>
          <a:off x="76200" y="348615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Produits d'exploitation</a:t>
          </a:r>
        </a:p>
      </xdr:txBody>
    </xdr:sp>
    <xdr:clientData/>
  </xdr:twoCellAnchor>
  <xdr:twoCellAnchor>
    <xdr:from>
      <xdr:col>9</xdr:col>
      <xdr:colOff>28575</xdr:colOff>
      <xdr:row>4</xdr:row>
      <xdr:rowOff>38100</xdr:rowOff>
    </xdr:from>
    <xdr:to>
      <xdr:col>9</xdr:col>
      <xdr:colOff>190500</xdr:colOff>
      <xdr:row>25</xdr:row>
      <xdr:rowOff>114300</xdr:rowOff>
    </xdr:to>
    <xdr:sp>
      <xdr:nvSpPr>
        <xdr:cNvPr id="27" name="Texte 2"/>
        <xdr:cNvSpPr txBox="1">
          <a:spLocks noChangeArrowheads="1"/>
        </xdr:cNvSpPr>
      </xdr:nvSpPr>
      <xdr:spPr>
        <a:xfrm>
          <a:off x="6457950" y="800100"/>
          <a:ext cx="161925" cy="407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immobilisé</a:t>
          </a:r>
        </a:p>
      </xdr:txBody>
    </xdr:sp>
    <xdr:clientData/>
  </xdr:twoCellAnchor>
  <xdr:twoCellAnchor>
    <xdr:from>
      <xdr:col>9</xdr:col>
      <xdr:colOff>28575</xdr:colOff>
      <xdr:row>26</xdr:row>
      <xdr:rowOff>95250</xdr:rowOff>
    </xdr:from>
    <xdr:to>
      <xdr:col>9</xdr:col>
      <xdr:colOff>180975</xdr:colOff>
      <xdr:row>39</xdr:row>
      <xdr:rowOff>133350</xdr:rowOff>
    </xdr:to>
    <xdr:sp>
      <xdr:nvSpPr>
        <xdr:cNvPr id="28" name="Texte 3"/>
        <xdr:cNvSpPr txBox="1">
          <a:spLocks noChangeArrowheads="1"/>
        </xdr:cNvSpPr>
      </xdr:nvSpPr>
      <xdr:spPr>
        <a:xfrm>
          <a:off x="6457950" y="5048250"/>
          <a:ext cx="152400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9</xdr:col>
      <xdr:colOff>47625</xdr:colOff>
      <xdr:row>40</xdr:row>
      <xdr:rowOff>38100</xdr:rowOff>
    </xdr:from>
    <xdr:to>
      <xdr:col>9</xdr:col>
      <xdr:colOff>200025</xdr:colOff>
      <xdr:row>44</xdr:row>
      <xdr:rowOff>142875</xdr:rowOff>
    </xdr:to>
    <xdr:sp>
      <xdr:nvSpPr>
        <xdr:cNvPr id="29" name="Texte 7"/>
        <xdr:cNvSpPr txBox="1">
          <a:spLocks noChangeArrowheads="1"/>
        </xdr:cNvSpPr>
      </xdr:nvSpPr>
      <xdr:spPr>
        <a:xfrm>
          <a:off x="6477000" y="7658100"/>
          <a:ext cx="15240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Régularisation</a:t>
          </a:r>
        </a:p>
      </xdr:txBody>
    </xdr:sp>
    <xdr:clientData/>
  </xdr:twoCellAnchor>
  <xdr:twoCellAnchor>
    <xdr:from>
      <xdr:col>20</xdr:col>
      <xdr:colOff>123825</xdr:colOff>
      <xdr:row>3</xdr:row>
      <xdr:rowOff>76200</xdr:rowOff>
    </xdr:from>
    <xdr:to>
      <xdr:col>20</xdr:col>
      <xdr:colOff>285750</xdr:colOff>
      <xdr:row>14</xdr:row>
      <xdr:rowOff>133350</xdr:rowOff>
    </xdr:to>
    <xdr:sp>
      <xdr:nvSpPr>
        <xdr:cNvPr id="30" name="Texte 9"/>
        <xdr:cNvSpPr txBox="1">
          <a:spLocks noChangeArrowheads="1"/>
        </xdr:cNvSpPr>
      </xdr:nvSpPr>
      <xdr:spPr>
        <a:xfrm>
          <a:off x="13049250" y="647700"/>
          <a:ext cx="161925" cy="215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Capitaux propres</a:t>
          </a:r>
        </a:p>
      </xdr:txBody>
    </xdr:sp>
    <xdr:clientData/>
  </xdr:twoCellAnchor>
  <xdr:twoCellAnchor>
    <xdr:from>
      <xdr:col>20</xdr:col>
      <xdr:colOff>38100</xdr:colOff>
      <xdr:row>15</xdr:row>
      <xdr:rowOff>28575</xdr:rowOff>
    </xdr:from>
    <xdr:to>
      <xdr:col>20</xdr:col>
      <xdr:colOff>381000</xdr:colOff>
      <xdr:row>17</xdr:row>
      <xdr:rowOff>142875</xdr:rowOff>
    </xdr:to>
    <xdr:sp>
      <xdr:nvSpPr>
        <xdr:cNvPr id="31" name="Texte 10"/>
        <xdr:cNvSpPr txBox="1">
          <a:spLocks noChangeArrowheads="1"/>
        </xdr:cNvSpPr>
      </xdr:nvSpPr>
      <xdr:spPr>
        <a:xfrm>
          <a:off x="12963525" y="2886075"/>
          <a:ext cx="3429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Autres fonds propres</a:t>
          </a:r>
        </a:p>
      </xdr:txBody>
    </xdr:sp>
    <xdr:clientData/>
  </xdr:twoCellAnchor>
  <xdr:twoCellAnchor>
    <xdr:from>
      <xdr:col>20</xdr:col>
      <xdr:colOff>104775</xdr:colOff>
      <xdr:row>21</xdr:row>
      <xdr:rowOff>47625</xdr:rowOff>
    </xdr:from>
    <xdr:to>
      <xdr:col>20</xdr:col>
      <xdr:colOff>266700</xdr:colOff>
      <xdr:row>29</xdr:row>
      <xdr:rowOff>142875</xdr:rowOff>
    </xdr:to>
    <xdr:sp>
      <xdr:nvSpPr>
        <xdr:cNvPr id="32" name="Texte 13"/>
        <xdr:cNvSpPr txBox="1">
          <a:spLocks noChangeArrowheads="1"/>
        </xdr:cNvSpPr>
      </xdr:nvSpPr>
      <xdr:spPr>
        <a:xfrm>
          <a:off x="13030200" y="4048125"/>
          <a:ext cx="161925" cy="161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Dettes (4)</a:t>
          </a:r>
        </a:p>
      </xdr:txBody>
    </xdr:sp>
    <xdr:clientData/>
  </xdr:twoCellAnchor>
  <xdr:twoCellAnchor>
    <xdr:from>
      <xdr:col>20</xdr:col>
      <xdr:colOff>38100</xdr:colOff>
      <xdr:row>30</xdr:row>
      <xdr:rowOff>47625</xdr:rowOff>
    </xdr:from>
    <xdr:to>
      <xdr:col>20</xdr:col>
      <xdr:colOff>400050</xdr:colOff>
      <xdr:row>32</xdr:row>
      <xdr:rowOff>142875</xdr:rowOff>
    </xdr:to>
    <xdr:sp>
      <xdr:nvSpPr>
        <xdr:cNvPr id="33" name="Texte 14"/>
        <xdr:cNvSpPr txBox="1">
          <a:spLocks noChangeArrowheads="1"/>
        </xdr:cNvSpPr>
      </xdr:nvSpPr>
      <xdr:spPr>
        <a:xfrm>
          <a:off x="12963525" y="5762625"/>
          <a:ext cx="3619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Régula-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risation</a:t>
          </a:r>
        </a:p>
      </xdr:txBody>
    </xdr:sp>
    <xdr:clientData/>
  </xdr:twoCellAnchor>
  <xdr:twoCellAnchor>
    <xdr:from>
      <xdr:col>54</xdr:col>
      <xdr:colOff>38100</xdr:colOff>
      <xdr:row>4</xdr:row>
      <xdr:rowOff>19050</xdr:rowOff>
    </xdr:from>
    <xdr:to>
      <xdr:col>54</xdr:col>
      <xdr:colOff>190500</xdr:colOff>
      <xdr:row>5</xdr:row>
      <xdr:rowOff>142875</xdr:rowOff>
    </xdr:to>
    <xdr:sp>
      <xdr:nvSpPr>
        <xdr:cNvPr id="34" name="Texte 15"/>
        <xdr:cNvSpPr txBox="1">
          <a:spLocks noChangeArrowheads="1"/>
        </xdr:cNvSpPr>
      </xdr:nvSpPr>
      <xdr:spPr>
        <a:xfrm>
          <a:off x="32375475" y="781050"/>
          <a:ext cx="152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54</xdr:col>
      <xdr:colOff>38100</xdr:colOff>
      <xdr:row>6</xdr:row>
      <xdr:rowOff>76200</xdr:rowOff>
    </xdr:from>
    <xdr:to>
      <xdr:col>54</xdr:col>
      <xdr:colOff>180975</xdr:colOff>
      <xdr:row>17</xdr:row>
      <xdr:rowOff>123825</xdr:rowOff>
    </xdr:to>
    <xdr:sp>
      <xdr:nvSpPr>
        <xdr:cNvPr id="35" name="Texte 16"/>
        <xdr:cNvSpPr txBox="1">
          <a:spLocks noChangeArrowheads="1"/>
        </xdr:cNvSpPr>
      </xdr:nvSpPr>
      <xdr:spPr>
        <a:xfrm>
          <a:off x="32375475" y="1219200"/>
          <a:ext cx="142875" cy="214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54</xdr:col>
      <xdr:colOff>38100</xdr:colOff>
      <xdr:row>18</xdr:row>
      <xdr:rowOff>38100</xdr:rowOff>
    </xdr:from>
    <xdr:to>
      <xdr:col>54</xdr:col>
      <xdr:colOff>180975</xdr:colOff>
      <xdr:row>22</xdr:row>
      <xdr:rowOff>114300</xdr:rowOff>
    </xdr:to>
    <xdr:sp>
      <xdr:nvSpPr>
        <xdr:cNvPr id="36" name="Texte 17"/>
        <xdr:cNvSpPr txBox="1">
          <a:spLocks noChangeArrowheads="1"/>
        </xdr:cNvSpPr>
      </xdr:nvSpPr>
      <xdr:spPr>
        <a:xfrm>
          <a:off x="32375475" y="3467100"/>
          <a:ext cx="1428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65</xdr:col>
      <xdr:colOff>28575</xdr:colOff>
      <xdr:row>6</xdr:row>
      <xdr:rowOff>38100</xdr:rowOff>
    </xdr:from>
    <xdr:to>
      <xdr:col>65</xdr:col>
      <xdr:colOff>171450</xdr:colOff>
      <xdr:row>15</xdr:row>
      <xdr:rowOff>85725</xdr:rowOff>
    </xdr:to>
    <xdr:sp>
      <xdr:nvSpPr>
        <xdr:cNvPr id="37" name="Texte 20"/>
        <xdr:cNvSpPr txBox="1">
          <a:spLocks noChangeArrowheads="1"/>
        </xdr:cNvSpPr>
      </xdr:nvSpPr>
      <xdr:spPr>
        <a:xfrm>
          <a:off x="38500050" y="1181100"/>
          <a:ext cx="1428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92</xdr:col>
      <xdr:colOff>28575</xdr:colOff>
      <xdr:row>3</xdr:row>
      <xdr:rowOff>28575</xdr:rowOff>
    </xdr:from>
    <xdr:to>
      <xdr:col>92</xdr:col>
      <xdr:colOff>266700</xdr:colOff>
      <xdr:row>5</xdr:row>
      <xdr:rowOff>142875</xdr:rowOff>
    </xdr:to>
    <xdr:sp>
      <xdr:nvSpPr>
        <xdr:cNvPr id="38" name="Texte 22"/>
        <xdr:cNvSpPr txBox="1">
          <a:spLocks noChangeArrowheads="1"/>
        </xdr:cNvSpPr>
      </xdr:nvSpPr>
      <xdr:spPr>
        <a:xfrm>
          <a:off x="51701700" y="600075"/>
          <a:ext cx="2381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Actif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Immob,</a:t>
          </a:r>
        </a:p>
      </xdr:txBody>
    </xdr:sp>
    <xdr:clientData/>
  </xdr:twoCellAnchor>
  <xdr:twoCellAnchor>
    <xdr:from>
      <xdr:col>92</xdr:col>
      <xdr:colOff>66675</xdr:colOff>
      <xdr:row>6</xdr:row>
      <xdr:rowOff>66675</xdr:rowOff>
    </xdr:from>
    <xdr:to>
      <xdr:col>92</xdr:col>
      <xdr:colOff>219075</xdr:colOff>
      <xdr:row>14</xdr:row>
      <xdr:rowOff>152400</xdr:rowOff>
    </xdr:to>
    <xdr:sp>
      <xdr:nvSpPr>
        <xdr:cNvPr id="39" name="Texte 23"/>
        <xdr:cNvSpPr txBox="1">
          <a:spLocks noChangeArrowheads="1"/>
        </xdr:cNvSpPr>
      </xdr:nvSpPr>
      <xdr:spPr>
        <a:xfrm>
          <a:off x="51739800" y="1209675"/>
          <a:ext cx="15240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92</xdr:col>
      <xdr:colOff>57150</xdr:colOff>
      <xdr:row>17</xdr:row>
      <xdr:rowOff>38100</xdr:rowOff>
    </xdr:from>
    <xdr:to>
      <xdr:col>92</xdr:col>
      <xdr:colOff>247650</xdr:colOff>
      <xdr:row>19</xdr:row>
      <xdr:rowOff>142875</xdr:rowOff>
    </xdr:to>
    <xdr:sp>
      <xdr:nvSpPr>
        <xdr:cNvPr id="40" name="Texte 24"/>
        <xdr:cNvSpPr txBox="1">
          <a:spLocks noChangeArrowheads="1"/>
        </xdr:cNvSpPr>
      </xdr:nvSpPr>
      <xdr:spPr>
        <a:xfrm>
          <a:off x="51730275" y="3276600"/>
          <a:ext cx="1905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Renvois</a:t>
          </a:r>
        </a:p>
      </xdr:txBody>
    </xdr:sp>
    <xdr:clientData/>
  </xdr:twoCellAnchor>
  <xdr:twoCellAnchor>
    <xdr:from>
      <xdr:col>92</xdr:col>
      <xdr:colOff>95250</xdr:colOff>
      <xdr:row>38</xdr:row>
      <xdr:rowOff>38100</xdr:rowOff>
    </xdr:from>
    <xdr:to>
      <xdr:col>92</xdr:col>
      <xdr:colOff>247650</xdr:colOff>
      <xdr:row>40</xdr:row>
      <xdr:rowOff>142875</xdr:rowOff>
    </xdr:to>
    <xdr:sp>
      <xdr:nvSpPr>
        <xdr:cNvPr id="41" name="Texte 25"/>
        <xdr:cNvSpPr txBox="1">
          <a:spLocks noChangeArrowheads="1"/>
        </xdr:cNvSpPr>
      </xdr:nvSpPr>
      <xdr:spPr>
        <a:xfrm>
          <a:off x="51768375" y="7277100"/>
          <a:ext cx="1524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30</xdr:col>
      <xdr:colOff>76200</xdr:colOff>
      <xdr:row>3</xdr:row>
      <xdr:rowOff>38100</xdr:rowOff>
    </xdr:from>
    <xdr:to>
      <xdr:col>30</xdr:col>
      <xdr:colOff>266700</xdr:colOff>
      <xdr:row>12</xdr:row>
      <xdr:rowOff>133350</xdr:rowOff>
    </xdr:to>
    <xdr:sp>
      <xdr:nvSpPr>
        <xdr:cNvPr id="42" name="Texte 26"/>
        <xdr:cNvSpPr txBox="1">
          <a:spLocks noChangeArrowheads="1"/>
        </xdr:cNvSpPr>
      </xdr:nvSpPr>
      <xdr:spPr>
        <a:xfrm>
          <a:off x="19469100" y="609600"/>
          <a:ext cx="190500" cy="1809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Produits d'exploitation</a:t>
          </a:r>
        </a:p>
      </xdr:txBody>
    </xdr:sp>
    <xdr:clientData/>
  </xdr:twoCellAnchor>
  <xdr:twoCellAnchor>
    <xdr:from>
      <xdr:col>30</xdr:col>
      <xdr:colOff>76200</xdr:colOff>
      <xdr:row>13</xdr:row>
      <xdr:rowOff>57150</xdr:rowOff>
    </xdr:from>
    <xdr:to>
      <xdr:col>30</xdr:col>
      <xdr:colOff>266700</xdr:colOff>
      <xdr:row>26</xdr:row>
      <xdr:rowOff>133350</xdr:rowOff>
    </xdr:to>
    <xdr:sp>
      <xdr:nvSpPr>
        <xdr:cNvPr id="43" name="Texte 27"/>
        <xdr:cNvSpPr txBox="1">
          <a:spLocks noChangeArrowheads="1"/>
        </xdr:cNvSpPr>
      </xdr:nvSpPr>
      <xdr:spPr>
        <a:xfrm>
          <a:off x="19469100" y="2533650"/>
          <a:ext cx="190500" cy="2552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 d'exploitation</a:t>
          </a:r>
        </a:p>
      </xdr:txBody>
    </xdr:sp>
    <xdr:clientData/>
  </xdr:twoCellAnchor>
  <xdr:twoCellAnchor>
    <xdr:from>
      <xdr:col>30</xdr:col>
      <xdr:colOff>38100</xdr:colOff>
      <xdr:row>28</xdr:row>
      <xdr:rowOff>28575</xdr:rowOff>
    </xdr:from>
    <xdr:to>
      <xdr:col>30</xdr:col>
      <xdr:colOff>333375</xdr:colOff>
      <xdr:row>29</xdr:row>
      <xdr:rowOff>133350</xdr:rowOff>
    </xdr:to>
    <xdr:sp>
      <xdr:nvSpPr>
        <xdr:cNvPr id="44" name="Texte 28"/>
        <xdr:cNvSpPr txBox="1">
          <a:spLocks noChangeArrowheads="1"/>
        </xdr:cNvSpPr>
      </xdr:nvSpPr>
      <xdr:spPr>
        <a:xfrm>
          <a:off x="19431000" y="5362575"/>
          <a:ext cx="2952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Opérat.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</a:t>
          </a:r>
        </a:p>
      </xdr:txBody>
    </xdr:sp>
    <xdr:clientData/>
  </xdr:twoCellAnchor>
  <xdr:twoCellAnchor>
    <xdr:from>
      <xdr:col>30</xdr:col>
      <xdr:colOff>28575</xdr:colOff>
      <xdr:row>30</xdr:row>
      <xdr:rowOff>47625</xdr:rowOff>
    </xdr:from>
    <xdr:to>
      <xdr:col>30</xdr:col>
      <xdr:colOff>323850</xdr:colOff>
      <xdr:row>36</xdr:row>
      <xdr:rowOff>123825</xdr:rowOff>
    </xdr:to>
    <xdr:sp>
      <xdr:nvSpPr>
        <xdr:cNvPr id="45" name="Texte 29"/>
        <xdr:cNvSpPr txBox="1">
          <a:spLocks noChangeArrowheads="1"/>
        </xdr:cNvSpPr>
      </xdr:nvSpPr>
      <xdr:spPr>
        <a:xfrm>
          <a:off x="19421475" y="5762625"/>
          <a:ext cx="29527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financiers</a:t>
          </a:r>
        </a:p>
      </xdr:txBody>
    </xdr:sp>
    <xdr:clientData/>
  </xdr:twoCellAnchor>
  <xdr:twoCellAnchor>
    <xdr:from>
      <xdr:col>30</xdr:col>
      <xdr:colOff>28575</xdr:colOff>
      <xdr:row>37</xdr:row>
      <xdr:rowOff>28575</xdr:rowOff>
    </xdr:from>
    <xdr:to>
      <xdr:col>30</xdr:col>
      <xdr:colOff>323850</xdr:colOff>
      <xdr:row>41</xdr:row>
      <xdr:rowOff>133350</xdr:rowOff>
    </xdr:to>
    <xdr:sp>
      <xdr:nvSpPr>
        <xdr:cNvPr id="46" name="Texte 30"/>
        <xdr:cNvSpPr txBox="1">
          <a:spLocks noChangeArrowheads="1"/>
        </xdr:cNvSpPr>
      </xdr:nvSpPr>
      <xdr:spPr>
        <a:xfrm>
          <a:off x="19421475" y="7077075"/>
          <a:ext cx="29527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43</xdr:col>
      <xdr:colOff>19050</xdr:colOff>
      <xdr:row>3</xdr:row>
      <xdr:rowOff>19050</xdr:rowOff>
    </xdr:from>
    <xdr:to>
      <xdr:col>44</xdr:col>
      <xdr:colOff>0</xdr:colOff>
      <xdr:row>6</xdr:row>
      <xdr:rowOff>133350</xdr:rowOff>
    </xdr:to>
    <xdr:sp>
      <xdr:nvSpPr>
        <xdr:cNvPr id="47" name="Texte 33"/>
        <xdr:cNvSpPr txBox="1">
          <a:spLocks noChangeArrowheads="1"/>
        </xdr:cNvSpPr>
      </xdr:nvSpPr>
      <xdr:spPr>
        <a:xfrm>
          <a:off x="25850850" y="590550"/>
          <a:ext cx="314325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exceptionn.</a:t>
          </a:r>
        </a:p>
      </xdr:txBody>
    </xdr:sp>
    <xdr:clientData/>
  </xdr:twoCellAnchor>
  <xdr:twoCellAnchor>
    <xdr:from>
      <xdr:col>43</xdr:col>
      <xdr:colOff>19050</xdr:colOff>
      <xdr:row>7</xdr:row>
      <xdr:rowOff>9525</xdr:rowOff>
    </xdr:from>
    <xdr:to>
      <xdr:col>44</xdr:col>
      <xdr:colOff>0</xdr:colOff>
      <xdr:row>10</xdr:row>
      <xdr:rowOff>142875</xdr:rowOff>
    </xdr:to>
    <xdr:sp>
      <xdr:nvSpPr>
        <xdr:cNvPr id="48" name="Texte 34"/>
        <xdr:cNvSpPr txBox="1">
          <a:spLocks noChangeArrowheads="1"/>
        </xdr:cNvSpPr>
      </xdr:nvSpPr>
      <xdr:spPr>
        <a:xfrm>
          <a:off x="25850850" y="1343025"/>
          <a:ext cx="3143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exceptionn.</a:t>
          </a:r>
        </a:p>
      </xdr:txBody>
    </xdr:sp>
    <xdr:clientData/>
  </xdr:twoCellAnchor>
  <xdr:twoCellAnchor>
    <xdr:from>
      <xdr:col>79</xdr:col>
      <xdr:colOff>28575</xdr:colOff>
      <xdr:row>4</xdr:row>
      <xdr:rowOff>104775</xdr:rowOff>
    </xdr:from>
    <xdr:to>
      <xdr:col>79</xdr:col>
      <xdr:colOff>342900</xdr:colOff>
      <xdr:row>12</xdr:row>
      <xdr:rowOff>19050</xdr:rowOff>
    </xdr:to>
    <xdr:sp>
      <xdr:nvSpPr>
        <xdr:cNvPr id="49" name="Texte 51"/>
        <xdr:cNvSpPr txBox="1">
          <a:spLocks noChangeArrowheads="1"/>
        </xdr:cNvSpPr>
      </xdr:nvSpPr>
      <xdr:spPr>
        <a:xfrm>
          <a:off x="45100875" y="866775"/>
          <a:ext cx="314325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réglementées</a:t>
          </a:r>
        </a:p>
      </xdr:txBody>
    </xdr:sp>
    <xdr:clientData/>
  </xdr:twoCellAnchor>
  <xdr:twoCellAnchor>
    <xdr:from>
      <xdr:col>79</xdr:col>
      <xdr:colOff>38100</xdr:colOff>
      <xdr:row>13</xdr:row>
      <xdr:rowOff>66675</xdr:rowOff>
    </xdr:from>
    <xdr:to>
      <xdr:col>79</xdr:col>
      <xdr:colOff>342900</xdr:colOff>
      <xdr:row>24</xdr:row>
      <xdr:rowOff>95250</xdr:rowOff>
    </xdr:to>
    <xdr:sp>
      <xdr:nvSpPr>
        <xdr:cNvPr id="50" name="Texte 52"/>
        <xdr:cNvSpPr txBox="1">
          <a:spLocks noChangeArrowheads="1"/>
        </xdr:cNvSpPr>
      </xdr:nvSpPr>
      <xdr:spPr>
        <a:xfrm>
          <a:off x="45110400" y="2543175"/>
          <a:ext cx="304800" cy="2124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</a:t>
          </a:r>
        </a:p>
      </xdr:txBody>
    </xdr:sp>
    <xdr:clientData/>
  </xdr:twoCellAnchor>
  <xdr:twoCellAnchor>
    <xdr:from>
      <xdr:col>79</xdr:col>
      <xdr:colOff>47625</xdr:colOff>
      <xdr:row>25</xdr:row>
      <xdr:rowOff>28575</xdr:rowOff>
    </xdr:from>
    <xdr:to>
      <xdr:col>79</xdr:col>
      <xdr:colOff>352425</xdr:colOff>
      <xdr:row>33</xdr:row>
      <xdr:rowOff>114300</xdr:rowOff>
    </xdr:to>
    <xdr:sp>
      <xdr:nvSpPr>
        <xdr:cNvPr id="51" name="Texte 53"/>
        <xdr:cNvSpPr txBox="1">
          <a:spLocks noChangeArrowheads="1"/>
        </xdr:cNvSpPr>
      </xdr:nvSpPr>
      <xdr:spPr>
        <a:xfrm>
          <a:off x="45119925" y="4791075"/>
          <a:ext cx="30480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Dépréciations de l'actif</a:t>
          </a:r>
        </a:p>
      </xdr:txBody>
    </xdr:sp>
    <xdr:clientData/>
  </xdr:twoCellAnchor>
  <xdr:twoCellAnchor>
    <xdr:from>
      <xdr:col>20</xdr:col>
      <xdr:colOff>28575</xdr:colOff>
      <xdr:row>18</xdr:row>
      <xdr:rowOff>38100</xdr:rowOff>
    </xdr:from>
    <xdr:to>
      <xdr:col>20</xdr:col>
      <xdr:colOff>400050</xdr:colOff>
      <xdr:row>20</xdr:row>
      <xdr:rowOff>133350</xdr:rowOff>
    </xdr:to>
    <xdr:sp>
      <xdr:nvSpPr>
        <xdr:cNvPr id="52" name="Texte 55"/>
        <xdr:cNvSpPr txBox="1">
          <a:spLocks noChangeArrowheads="1"/>
        </xdr:cNvSpPr>
      </xdr:nvSpPr>
      <xdr:spPr>
        <a:xfrm>
          <a:off x="12954000" y="3467100"/>
          <a:ext cx="3714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Provi-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sions</a:t>
          </a:r>
        </a:p>
      </xdr:txBody>
    </xdr:sp>
    <xdr:clientData/>
  </xdr:twoCellAnchor>
  <xdr:twoCellAnchor>
    <xdr:from>
      <xdr:col>65</xdr:col>
      <xdr:colOff>28575</xdr:colOff>
      <xdr:row>4</xdr:row>
      <xdr:rowOff>19050</xdr:rowOff>
    </xdr:from>
    <xdr:to>
      <xdr:col>65</xdr:col>
      <xdr:colOff>180975</xdr:colOff>
      <xdr:row>5</xdr:row>
      <xdr:rowOff>142875</xdr:rowOff>
    </xdr:to>
    <xdr:sp>
      <xdr:nvSpPr>
        <xdr:cNvPr id="53" name="Texte 60"/>
        <xdr:cNvSpPr txBox="1">
          <a:spLocks noChangeArrowheads="1"/>
        </xdr:cNvSpPr>
      </xdr:nvSpPr>
      <xdr:spPr>
        <a:xfrm>
          <a:off x="38500050" y="781050"/>
          <a:ext cx="152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31</xdr:col>
      <xdr:colOff>28575</xdr:colOff>
      <xdr:row>21</xdr:row>
      <xdr:rowOff>28575</xdr:rowOff>
    </xdr:from>
    <xdr:to>
      <xdr:col>31</xdr:col>
      <xdr:colOff>228600</xdr:colOff>
      <xdr:row>24</xdr:row>
      <xdr:rowOff>142875</xdr:rowOff>
    </xdr:to>
    <xdr:sp>
      <xdr:nvSpPr>
        <xdr:cNvPr id="54" name="Texte 27"/>
        <xdr:cNvSpPr txBox="1">
          <a:spLocks noChangeArrowheads="1"/>
        </xdr:cNvSpPr>
      </xdr:nvSpPr>
      <xdr:spPr>
        <a:xfrm flipH="1">
          <a:off x="19754850" y="4029075"/>
          <a:ext cx="200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80</xdr:col>
      <xdr:colOff>19050</xdr:colOff>
      <xdr:row>25</xdr:row>
      <xdr:rowOff>28575</xdr:rowOff>
    </xdr:from>
    <xdr:to>
      <xdr:col>80</xdr:col>
      <xdr:colOff>219075</xdr:colOff>
      <xdr:row>30</xdr:row>
      <xdr:rowOff>0</xdr:rowOff>
    </xdr:to>
    <xdr:sp>
      <xdr:nvSpPr>
        <xdr:cNvPr id="55" name="Texte 53"/>
        <xdr:cNvSpPr txBox="1">
          <a:spLocks noChangeArrowheads="1"/>
        </xdr:cNvSpPr>
      </xdr:nvSpPr>
      <xdr:spPr>
        <a:xfrm>
          <a:off x="45472350" y="4791075"/>
          <a:ext cx="200025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Immobilisations</a:t>
          </a:r>
        </a:p>
      </xdr:txBody>
    </xdr:sp>
    <xdr:clientData/>
  </xdr:twoCellAnchor>
  <xdr:twoCellAnchor>
    <xdr:from>
      <xdr:col>44</xdr:col>
      <xdr:colOff>28575</xdr:colOff>
      <xdr:row>3</xdr:row>
      <xdr:rowOff>0</xdr:rowOff>
    </xdr:from>
    <xdr:to>
      <xdr:col>44</xdr:col>
      <xdr:colOff>228600</xdr:colOff>
      <xdr:row>3</xdr:row>
      <xdr:rowOff>0</xdr:rowOff>
    </xdr:to>
    <xdr:sp>
      <xdr:nvSpPr>
        <xdr:cNvPr id="56" name="Texte 27"/>
        <xdr:cNvSpPr txBox="1">
          <a:spLocks noChangeArrowheads="1"/>
        </xdr:cNvSpPr>
      </xdr:nvSpPr>
      <xdr:spPr>
        <a:xfrm flipH="1">
          <a:off x="26193750" y="57150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20</xdr:col>
      <xdr:colOff>142875</xdr:colOff>
      <xdr:row>35</xdr:row>
      <xdr:rowOff>19050</xdr:rowOff>
    </xdr:from>
    <xdr:to>
      <xdr:col>20</xdr:col>
      <xdr:colOff>314325</xdr:colOff>
      <xdr:row>38</xdr:row>
      <xdr:rowOff>9525</xdr:rowOff>
    </xdr:to>
    <xdr:sp>
      <xdr:nvSpPr>
        <xdr:cNvPr id="57" name="Texte 13"/>
        <xdr:cNvSpPr txBox="1">
          <a:spLocks noChangeArrowheads="1"/>
        </xdr:cNvSpPr>
      </xdr:nvSpPr>
      <xdr:spPr>
        <a:xfrm>
          <a:off x="13068300" y="6686550"/>
          <a:ext cx="1714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9</xdr:col>
      <xdr:colOff>47625</xdr:colOff>
      <xdr:row>46</xdr:row>
      <xdr:rowOff>9525</xdr:rowOff>
    </xdr:from>
    <xdr:to>
      <xdr:col>9</xdr:col>
      <xdr:colOff>200025</xdr:colOff>
      <xdr:row>49</xdr:row>
      <xdr:rowOff>0</xdr:rowOff>
    </xdr:to>
    <xdr:sp>
      <xdr:nvSpPr>
        <xdr:cNvPr id="58" name="Texte 13"/>
        <xdr:cNvSpPr txBox="1">
          <a:spLocks noChangeArrowheads="1"/>
        </xdr:cNvSpPr>
      </xdr:nvSpPr>
      <xdr:spPr>
        <a:xfrm>
          <a:off x="6477000" y="8772525"/>
          <a:ext cx="1524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43</xdr:col>
      <xdr:colOff>76200</xdr:colOff>
      <xdr:row>17</xdr:row>
      <xdr:rowOff>142875</xdr:rowOff>
    </xdr:from>
    <xdr:to>
      <xdr:col>43</xdr:col>
      <xdr:colOff>285750</xdr:colOff>
      <xdr:row>43</xdr:row>
      <xdr:rowOff>133350</xdr:rowOff>
    </xdr:to>
    <xdr:sp>
      <xdr:nvSpPr>
        <xdr:cNvPr id="59" name="Texte 13"/>
        <xdr:cNvSpPr txBox="1">
          <a:spLocks noChangeArrowheads="1"/>
        </xdr:cNvSpPr>
      </xdr:nvSpPr>
      <xdr:spPr>
        <a:xfrm>
          <a:off x="25908000" y="3381375"/>
          <a:ext cx="209550" cy="494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54</xdr:col>
      <xdr:colOff>38100</xdr:colOff>
      <xdr:row>27</xdr:row>
      <xdr:rowOff>19050</xdr:rowOff>
    </xdr:from>
    <xdr:to>
      <xdr:col>54</xdr:col>
      <xdr:colOff>190500</xdr:colOff>
      <xdr:row>28</xdr:row>
      <xdr:rowOff>142875</xdr:rowOff>
    </xdr:to>
    <xdr:sp>
      <xdr:nvSpPr>
        <xdr:cNvPr id="60" name="Texte 15"/>
        <xdr:cNvSpPr txBox="1">
          <a:spLocks noChangeArrowheads="1"/>
        </xdr:cNvSpPr>
      </xdr:nvSpPr>
      <xdr:spPr>
        <a:xfrm>
          <a:off x="32375475" y="5162550"/>
          <a:ext cx="152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54</xdr:col>
      <xdr:colOff>38100</xdr:colOff>
      <xdr:row>29</xdr:row>
      <xdr:rowOff>76200</xdr:rowOff>
    </xdr:from>
    <xdr:to>
      <xdr:col>54</xdr:col>
      <xdr:colOff>180975</xdr:colOff>
      <xdr:row>40</xdr:row>
      <xdr:rowOff>123825</xdr:rowOff>
    </xdr:to>
    <xdr:sp>
      <xdr:nvSpPr>
        <xdr:cNvPr id="61" name="Texte 16"/>
        <xdr:cNvSpPr txBox="1">
          <a:spLocks noChangeArrowheads="1"/>
        </xdr:cNvSpPr>
      </xdr:nvSpPr>
      <xdr:spPr>
        <a:xfrm>
          <a:off x="32375475" y="5600700"/>
          <a:ext cx="142875" cy="214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54</xdr:col>
      <xdr:colOff>38100</xdr:colOff>
      <xdr:row>41</xdr:row>
      <xdr:rowOff>38100</xdr:rowOff>
    </xdr:from>
    <xdr:to>
      <xdr:col>54</xdr:col>
      <xdr:colOff>180975</xdr:colOff>
      <xdr:row>45</xdr:row>
      <xdr:rowOff>114300</xdr:rowOff>
    </xdr:to>
    <xdr:sp>
      <xdr:nvSpPr>
        <xdr:cNvPr id="62" name="Texte 17"/>
        <xdr:cNvSpPr txBox="1">
          <a:spLocks noChangeArrowheads="1"/>
        </xdr:cNvSpPr>
      </xdr:nvSpPr>
      <xdr:spPr>
        <a:xfrm>
          <a:off x="32375475" y="7848600"/>
          <a:ext cx="1428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65</xdr:col>
      <xdr:colOff>28575</xdr:colOff>
      <xdr:row>22</xdr:row>
      <xdr:rowOff>38100</xdr:rowOff>
    </xdr:from>
    <xdr:to>
      <xdr:col>65</xdr:col>
      <xdr:colOff>171450</xdr:colOff>
      <xdr:row>31</xdr:row>
      <xdr:rowOff>85725</xdr:rowOff>
    </xdr:to>
    <xdr:sp>
      <xdr:nvSpPr>
        <xdr:cNvPr id="63" name="Texte 20"/>
        <xdr:cNvSpPr txBox="1">
          <a:spLocks noChangeArrowheads="1"/>
        </xdr:cNvSpPr>
      </xdr:nvSpPr>
      <xdr:spPr>
        <a:xfrm>
          <a:off x="38500050" y="4229100"/>
          <a:ext cx="1428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65</xdr:col>
      <xdr:colOff>28575</xdr:colOff>
      <xdr:row>20</xdr:row>
      <xdr:rowOff>19050</xdr:rowOff>
    </xdr:from>
    <xdr:to>
      <xdr:col>65</xdr:col>
      <xdr:colOff>180975</xdr:colOff>
      <xdr:row>21</xdr:row>
      <xdr:rowOff>142875</xdr:rowOff>
    </xdr:to>
    <xdr:sp>
      <xdr:nvSpPr>
        <xdr:cNvPr id="64" name="Texte 60"/>
        <xdr:cNvSpPr txBox="1">
          <a:spLocks noChangeArrowheads="1"/>
        </xdr:cNvSpPr>
      </xdr:nvSpPr>
      <xdr:spPr>
        <a:xfrm>
          <a:off x="38500050" y="3829050"/>
          <a:ext cx="152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9</xdr:col>
      <xdr:colOff>38100</xdr:colOff>
      <xdr:row>49</xdr:row>
      <xdr:rowOff>0</xdr:rowOff>
    </xdr:from>
    <xdr:to>
      <xdr:col>9</xdr:col>
      <xdr:colOff>209550</xdr:colOff>
      <xdr:row>49</xdr:row>
      <xdr:rowOff>0</xdr:rowOff>
    </xdr:to>
    <xdr:sp>
      <xdr:nvSpPr>
        <xdr:cNvPr id="65" name="Texte 13"/>
        <xdr:cNvSpPr txBox="1">
          <a:spLocks noChangeArrowheads="1"/>
        </xdr:cNvSpPr>
      </xdr:nvSpPr>
      <xdr:spPr>
        <a:xfrm>
          <a:off x="6467475" y="9334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228600</xdr:colOff>
      <xdr:row>49</xdr:row>
      <xdr:rowOff>0</xdr:rowOff>
    </xdr:to>
    <xdr:sp>
      <xdr:nvSpPr>
        <xdr:cNvPr id="66" name="Texte 13"/>
        <xdr:cNvSpPr txBox="1">
          <a:spLocks noChangeArrowheads="1"/>
        </xdr:cNvSpPr>
      </xdr:nvSpPr>
      <xdr:spPr>
        <a:xfrm>
          <a:off x="6743700" y="9334500"/>
          <a:ext cx="16192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10</xdr:col>
      <xdr:colOff>47625</xdr:colOff>
      <xdr:row>49</xdr:row>
      <xdr:rowOff>0</xdr:rowOff>
    </xdr:from>
    <xdr:to>
      <xdr:col>10</xdr:col>
      <xdr:colOff>219075</xdr:colOff>
      <xdr:row>49</xdr:row>
      <xdr:rowOff>0</xdr:rowOff>
    </xdr:to>
    <xdr:sp>
      <xdr:nvSpPr>
        <xdr:cNvPr id="67" name="Texte 13"/>
        <xdr:cNvSpPr txBox="1">
          <a:spLocks noChangeArrowheads="1"/>
        </xdr:cNvSpPr>
      </xdr:nvSpPr>
      <xdr:spPr>
        <a:xfrm>
          <a:off x="6724650" y="9334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68" name="Texte 13"/>
        <xdr:cNvSpPr txBox="1">
          <a:spLocks noChangeArrowheads="1"/>
        </xdr:cNvSpPr>
      </xdr:nvSpPr>
      <xdr:spPr>
        <a:xfrm>
          <a:off x="6515100" y="9334500"/>
          <a:ext cx="3619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219075</xdr:colOff>
      <xdr:row>49</xdr:row>
      <xdr:rowOff>0</xdr:rowOff>
    </xdr:to>
    <xdr:sp>
      <xdr:nvSpPr>
        <xdr:cNvPr id="69" name="Texte 13"/>
        <xdr:cNvSpPr txBox="1">
          <a:spLocks noChangeArrowheads="1"/>
        </xdr:cNvSpPr>
      </xdr:nvSpPr>
      <xdr:spPr>
        <a:xfrm>
          <a:off x="6734175" y="9334500"/>
          <a:ext cx="16192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10</xdr:col>
      <xdr:colOff>47625</xdr:colOff>
      <xdr:row>49</xdr:row>
      <xdr:rowOff>0</xdr:rowOff>
    </xdr:from>
    <xdr:to>
      <xdr:col>10</xdr:col>
      <xdr:colOff>219075</xdr:colOff>
      <xdr:row>49</xdr:row>
      <xdr:rowOff>0</xdr:rowOff>
    </xdr:to>
    <xdr:sp>
      <xdr:nvSpPr>
        <xdr:cNvPr id="70" name="Texte 13"/>
        <xdr:cNvSpPr txBox="1">
          <a:spLocks noChangeArrowheads="1"/>
        </xdr:cNvSpPr>
      </xdr:nvSpPr>
      <xdr:spPr>
        <a:xfrm>
          <a:off x="6724650" y="9334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71" name="Texte 13"/>
        <xdr:cNvSpPr txBox="1">
          <a:spLocks noChangeArrowheads="1"/>
        </xdr:cNvSpPr>
      </xdr:nvSpPr>
      <xdr:spPr>
        <a:xfrm>
          <a:off x="6515100" y="9334500"/>
          <a:ext cx="3619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Tréso-rerie</a:t>
          </a:r>
        </a:p>
      </xdr:txBody>
    </xdr:sp>
    <xdr:clientData/>
  </xdr:twoCellAnchor>
  <xdr:twoCellAnchor>
    <xdr:from>
      <xdr:col>20</xdr:col>
      <xdr:colOff>228600</xdr:colOff>
      <xdr:row>41</xdr:row>
      <xdr:rowOff>0</xdr:rowOff>
    </xdr:from>
    <xdr:to>
      <xdr:col>20</xdr:col>
      <xdr:colOff>400050</xdr:colOff>
      <xdr:row>41</xdr:row>
      <xdr:rowOff>0</xdr:rowOff>
    </xdr:to>
    <xdr:sp>
      <xdr:nvSpPr>
        <xdr:cNvPr id="72" name="Texte 13"/>
        <xdr:cNvSpPr txBox="1">
          <a:spLocks noChangeArrowheads="1"/>
        </xdr:cNvSpPr>
      </xdr:nvSpPr>
      <xdr:spPr>
        <a:xfrm>
          <a:off x="13154025" y="7810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20</xdr:col>
      <xdr:colOff>228600</xdr:colOff>
      <xdr:row>41</xdr:row>
      <xdr:rowOff>0</xdr:rowOff>
    </xdr:from>
    <xdr:to>
      <xdr:col>20</xdr:col>
      <xdr:colOff>409575</xdr:colOff>
      <xdr:row>41</xdr:row>
      <xdr:rowOff>0</xdr:rowOff>
    </xdr:to>
    <xdr:sp>
      <xdr:nvSpPr>
        <xdr:cNvPr id="73" name="Texte 13"/>
        <xdr:cNvSpPr txBox="1">
          <a:spLocks noChangeArrowheads="1"/>
        </xdr:cNvSpPr>
      </xdr:nvSpPr>
      <xdr:spPr>
        <a:xfrm>
          <a:off x="13154025" y="7810500"/>
          <a:ext cx="18097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20</xdr:col>
      <xdr:colOff>19050</xdr:colOff>
      <xdr:row>39</xdr:row>
      <xdr:rowOff>0</xdr:rowOff>
    </xdr:from>
    <xdr:to>
      <xdr:col>20</xdr:col>
      <xdr:colOff>409575</xdr:colOff>
      <xdr:row>39</xdr:row>
      <xdr:rowOff>0</xdr:rowOff>
    </xdr:to>
    <xdr:sp>
      <xdr:nvSpPr>
        <xdr:cNvPr id="74" name="Texte 13"/>
        <xdr:cNvSpPr txBox="1">
          <a:spLocks noChangeArrowheads="1"/>
        </xdr:cNvSpPr>
      </xdr:nvSpPr>
      <xdr:spPr>
        <a:xfrm>
          <a:off x="12944475" y="7429500"/>
          <a:ext cx="39052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Tréso-rerie</a:t>
          </a:r>
        </a:p>
      </xdr:txBody>
    </xdr:sp>
    <xdr:clientData/>
  </xdr:twoCellAnchor>
  <xdr:twoCellAnchor>
    <xdr:from>
      <xdr:col>20</xdr:col>
      <xdr:colOff>228600</xdr:colOff>
      <xdr:row>39</xdr:row>
      <xdr:rowOff>0</xdr:rowOff>
    </xdr:from>
    <xdr:to>
      <xdr:col>20</xdr:col>
      <xdr:colOff>400050</xdr:colOff>
      <xdr:row>39</xdr:row>
      <xdr:rowOff>0</xdr:rowOff>
    </xdr:to>
    <xdr:sp>
      <xdr:nvSpPr>
        <xdr:cNvPr id="75" name="Texte 13"/>
        <xdr:cNvSpPr txBox="1">
          <a:spLocks noChangeArrowheads="1"/>
        </xdr:cNvSpPr>
      </xdr:nvSpPr>
      <xdr:spPr>
        <a:xfrm>
          <a:off x="13154025" y="7429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200025</xdr:colOff>
      <xdr:row>39</xdr:row>
      <xdr:rowOff>0</xdr:rowOff>
    </xdr:to>
    <xdr:sp>
      <xdr:nvSpPr>
        <xdr:cNvPr id="76" name="Texte 13"/>
        <xdr:cNvSpPr txBox="1">
          <a:spLocks noChangeArrowheads="1"/>
        </xdr:cNvSpPr>
      </xdr:nvSpPr>
      <xdr:spPr>
        <a:xfrm>
          <a:off x="12934950" y="7429500"/>
          <a:ext cx="190500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Dettes</a:t>
          </a:r>
        </a:p>
      </xdr:txBody>
    </xdr:sp>
    <xdr:clientData/>
  </xdr:twoCellAnchor>
  <xdr:twoCellAnchor>
    <xdr:from>
      <xdr:col>20</xdr:col>
      <xdr:colOff>228600</xdr:colOff>
      <xdr:row>39</xdr:row>
      <xdr:rowOff>0</xdr:rowOff>
    </xdr:from>
    <xdr:to>
      <xdr:col>20</xdr:col>
      <xdr:colOff>409575</xdr:colOff>
      <xdr:row>39</xdr:row>
      <xdr:rowOff>0</xdr:rowOff>
    </xdr:to>
    <xdr:sp>
      <xdr:nvSpPr>
        <xdr:cNvPr id="77" name="Texte 13"/>
        <xdr:cNvSpPr txBox="1">
          <a:spLocks noChangeArrowheads="1"/>
        </xdr:cNvSpPr>
      </xdr:nvSpPr>
      <xdr:spPr>
        <a:xfrm>
          <a:off x="13154025" y="7429500"/>
          <a:ext cx="18097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20</xdr:col>
      <xdr:colOff>228600</xdr:colOff>
      <xdr:row>39</xdr:row>
      <xdr:rowOff>0</xdr:rowOff>
    </xdr:from>
    <xdr:to>
      <xdr:col>20</xdr:col>
      <xdr:colOff>400050</xdr:colOff>
      <xdr:row>39</xdr:row>
      <xdr:rowOff>0</xdr:rowOff>
    </xdr:to>
    <xdr:sp>
      <xdr:nvSpPr>
        <xdr:cNvPr id="78" name="Texte 13"/>
        <xdr:cNvSpPr txBox="1">
          <a:spLocks noChangeArrowheads="1"/>
        </xdr:cNvSpPr>
      </xdr:nvSpPr>
      <xdr:spPr>
        <a:xfrm>
          <a:off x="13154025" y="7429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20</xdr:col>
      <xdr:colOff>209550</xdr:colOff>
      <xdr:row>39</xdr:row>
      <xdr:rowOff>0</xdr:rowOff>
    </xdr:from>
    <xdr:to>
      <xdr:col>20</xdr:col>
      <xdr:colOff>209550</xdr:colOff>
      <xdr:row>39</xdr:row>
      <xdr:rowOff>0</xdr:rowOff>
    </xdr:to>
    <xdr:sp>
      <xdr:nvSpPr>
        <xdr:cNvPr id="79" name="Line 79"/>
        <xdr:cNvSpPr>
          <a:spLocks/>
        </xdr:cNvSpPr>
      </xdr:nvSpPr>
      <xdr:spPr>
        <a:xfrm>
          <a:off x="1313497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49</xdr:row>
      <xdr:rowOff>0</xdr:rowOff>
    </xdr:from>
    <xdr:to>
      <xdr:col>9</xdr:col>
      <xdr:colOff>209550</xdr:colOff>
      <xdr:row>49</xdr:row>
      <xdr:rowOff>0</xdr:rowOff>
    </xdr:to>
    <xdr:sp>
      <xdr:nvSpPr>
        <xdr:cNvPr id="80" name="Texte 13"/>
        <xdr:cNvSpPr txBox="1">
          <a:spLocks noChangeArrowheads="1"/>
        </xdr:cNvSpPr>
      </xdr:nvSpPr>
      <xdr:spPr>
        <a:xfrm>
          <a:off x="6467475" y="9334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54</xdr:col>
      <xdr:colOff>38100</xdr:colOff>
      <xdr:row>18</xdr:row>
      <xdr:rowOff>38100</xdr:rowOff>
    </xdr:from>
    <xdr:to>
      <xdr:col>54</xdr:col>
      <xdr:colOff>180975</xdr:colOff>
      <xdr:row>22</xdr:row>
      <xdr:rowOff>114300</xdr:rowOff>
    </xdr:to>
    <xdr:sp>
      <xdr:nvSpPr>
        <xdr:cNvPr id="81" name="Texte 17"/>
        <xdr:cNvSpPr txBox="1">
          <a:spLocks noChangeArrowheads="1"/>
        </xdr:cNvSpPr>
      </xdr:nvSpPr>
      <xdr:spPr>
        <a:xfrm>
          <a:off x="32375475" y="3467100"/>
          <a:ext cx="1428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92</xdr:col>
      <xdr:colOff>57150</xdr:colOff>
      <xdr:row>17</xdr:row>
      <xdr:rowOff>38100</xdr:rowOff>
    </xdr:from>
    <xdr:to>
      <xdr:col>92</xdr:col>
      <xdr:colOff>247650</xdr:colOff>
      <xdr:row>19</xdr:row>
      <xdr:rowOff>142875</xdr:rowOff>
    </xdr:to>
    <xdr:sp>
      <xdr:nvSpPr>
        <xdr:cNvPr id="82" name="Texte 24"/>
        <xdr:cNvSpPr txBox="1">
          <a:spLocks noChangeArrowheads="1"/>
        </xdr:cNvSpPr>
      </xdr:nvSpPr>
      <xdr:spPr>
        <a:xfrm>
          <a:off x="51730275" y="3276600"/>
          <a:ext cx="1905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Renvois</a:t>
          </a:r>
        </a:p>
      </xdr:txBody>
    </xdr:sp>
    <xdr:clientData/>
  </xdr:twoCellAnchor>
  <xdr:twoCellAnchor>
    <xdr:from>
      <xdr:col>92</xdr:col>
      <xdr:colOff>95250</xdr:colOff>
      <xdr:row>38</xdr:row>
      <xdr:rowOff>38100</xdr:rowOff>
    </xdr:from>
    <xdr:to>
      <xdr:col>92</xdr:col>
      <xdr:colOff>247650</xdr:colOff>
      <xdr:row>40</xdr:row>
      <xdr:rowOff>142875</xdr:rowOff>
    </xdr:to>
    <xdr:sp>
      <xdr:nvSpPr>
        <xdr:cNvPr id="83" name="Texte 25"/>
        <xdr:cNvSpPr txBox="1">
          <a:spLocks noChangeArrowheads="1"/>
        </xdr:cNvSpPr>
      </xdr:nvSpPr>
      <xdr:spPr>
        <a:xfrm>
          <a:off x="51768375" y="7277100"/>
          <a:ext cx="1524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80</xdr:col>
      <xdr:colOff>19050</xdr:colOff>
      <xdr:row>25</xdr:row>
      <xdr:rowOff>28575</xdr:rowOff>
    </xdr:from>
    <xdr:to>
      <xdr:col>80</xdr:col>
      <xdr:colOff>219075</xdr:colOff>
      <xdr:row>30</xdr:row>
      <xdr:rowOff>0</xdr:rowOff>
    </xdr:to>
    <xdr:sp>
      <xdr:nvSpPr>
        <xdr:cNvPr id="84" name="Texte 53"/>
        <xdr:cNvSpPr txBox="1">
          <a:spLocks noChangeArrowheads="1"/>
        </xdr:cNvSpPr>
      </xdr:nvSpPr>
      <xdr:spPr>
        <a:xfrm>
          <a:off x="45472350" y="4791075"/>
          <a:ext cx="200025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Immobilisations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ZARRA~1\LOCALS~1\Temp\P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G"/>
    </sheetNames>
    <definedNames>
      <definedName name="PCG" refersTo="=PCG!$A$2:$B$294"/>
    </definedNames>
    <sheetDataSet>
      <sheetData sheetId="0">
        <row r="2">
          <cell r="A2">
            <v>10100</v>
          </cell>
          <cell r="B2" t="str">
            <v>Capital</v>
          </cell>
        </row>
        <row r="3">
          <cell r="A3">
            <v>10600</v>
          </cell>
          <cell r="B3" t="str">
            <v>Réserves</v>
          </cell>
        </row>
        <row r="4">
          <cell r="A4">
            <v>10610</v>
          </cell>
          <cell r="B4" t="str">
            <v>Réserve légale</v>
          </cell>
        </row>
        <row r="5">
          <cell r="A5">
            <v>10680</v>
          </cell>
          <cell r="B5" t="str">
            <v>Autres réserves</v>
          </cell>
        </row>
        <row r="6">
          <cell r="A6">
            <v>10800</v>
          </cell>
          <cell r="B6" t="str">
            <v>Compte de l'exploitant</v>
          </cell>
        </row>
        <row r="7">
          <cell r="A7">
            <v>11000</v>
          </cell>
          <cell r="B7" t="str">
            <v>Report à nouveau</v>
          </cell>
        </row>
        <row r="8">
          <cell r="A8">
            <v>12000</v>
          </cell>
          <cell r="B8" t="str">
            <v>Résultat de l'exercice</v>
          </cell>
        </row>
        <row r="9">
          <cell r="A9">
            <v>13100</v>
          </cell>
          <cell r="B9" t="str">
            <v>Subventions d'équipement</v>
          </cell>
        </row>
        <row r="10">
          <cell r="A10">
            <v>13900</v>
          </cell>
          <cell r="B10" t="str">
            <v>Subvent. d'investiss. inscrites au résultat</v>
          </cell>
        </row>
        <row r="11">
          <cell r="A11">
            <v>14310</v>
          </cell>
          <cell r="B11" t="str">
            <v>Provisions règlement. relatives aux stocks</v>
          </cell>
        </row>
        <row r="12">
          <cell r="A12">
            <v>14500</v>
          </cell>
          <cell r="B12" t="str">
            <v>Amortissements dérogatoires</v>
          </cell>
        </row>
        <row r="13">
          <cell r="A13">
            <v>15100</v>
          </cell>
          <cell r="B13" t="str">
            <v>Provisions pour risques</v>
          </cell>
        </row>
        <row r="14">
          <cell r="A14">
            <v>15110</v>
          </cell>
          <cell r="B14" t="str">
            <v>Provisions pour litiges</v>
          </cell>
        </row>
        <row r="15">
          <cell r="A15">
            <v>15120</v>
          </cell>
          <cell r="B15" t="str">
            <v>Provisions pour garanties données aux clients</v>
          </cell>
        </row>
        <row r="16">
          <cell r="A16">
            <v>15140</v>
          </cell>
          <cell r="B16" t="str">
            <v>Provisions pour amendes et pénalités</v>
          </cell>
        </row>
        <row r="17">
          <cell r="A17">
            <v>15150</v>
          </cell>
          <cell r="B17" t="str">
            <v>Provisions pour pertes de change</v>
          </cell>
        </row>
        <row r="18">
          <cell r="A18">
            <v>15700</v>
          </cell>
          <cell r="B18" t="str">
            <v>Provisions pour charges à répartir</v>
          </cell>
        </row>
        <row r="19">
          <cell r="A19">
            <v>16400</v>
          </cell>
          <cell r="B19" t="str">
            <v>Emprunts (établ.de crédit)</v>
          </cell>
        </row>
        <row r="20">
          <cell r="A20">
            <v>16884</v>
          </cell>
          <cell r="B20" t="str">
            <v>Intérêts courus s/emprunts établ.de crédit</v>
          </cell>
        </row>
        <row r="21">
          <cell r="A21">
            <v>20100</v>
          </cell>
          <cell r="B21" t="str">
            <v>Frais d'établissement</v>
          </cell>
        </row>
        <row r="22">
          <cell r="A22">
            <v>20300</v>
          </cell>
          <cell r="B22" t="str">
            <v>Frais de recherche</v>
          </cell>
        </row>
        <row r="23">
          <cell r="A23">
            <v>20500</v>
          </cell>
          <cell r="B23" t="str">
            <v>Concessions, droits... et assimilés</v>
          </cell>
        </row>
        <row r="24">
          <cell r="A24">
            <v>20600</v>
          </cell>
          <cell r="B24" t="str">
            <v>Droit au bail</v>
          </cell>
        </row>
        <row r="25">
          <cell r="A25">
            <v>20700</v>
          </cell>
          <cell r="B25" t="str">
            <v>Fonds commercial</v>
          </cell>
        </row>
        <row r="26">
          <cell r="A26">
            <v>21000</v>
          </cell>
          <cell r="B26" t="str">
            <v>Immobilisations corporelles</v>
          </cell>
        </row>
        <row r="27">
          <cell r="A27">
            <v>21100</v>
          </cell>
          <cell r="B27" t="str">
            <v>Terrains</v>
          </cell>
        </row>
        <row r="28">
          <cell r="A28">
            <v>21200</v>
          </cell>
          <cell r="B28" t="str">
            <v>Agencements &amp; aménagem. des terrains</v>
          </cell>
        </row>
        <row r="29">
          <cell r="A29">
            <v>21300</v>
          </cell>
          <cell r="B29" t="str">
            <v>Bâtiments</v>
          </cell>
        </row>
        <row r="30">
          <cell r="A30">
            <v>21310</v>
          </cell>
          <cell r="B30" t="str">
            <v>Bâtiments</v>
          </cell>
        </row>
        <row r="31">
          <cell r="A31">
            <v>21350</v>
          </cell>
          <cell r="B31" t="str">
            <v>Agencem. &amp; aménag. des constructions</v>
          </cell>
        </row>
        <row r="32">
          <cell r="A32">
            <v>21500</v>
          </cell>
          <cell r="B32" t="str">
            <v>Installations techniques, M et O industriels</v>
          </cell>
        </row>
        <row r="33">
          <cell r="A33">
            <v>21540</v>
          </cell>
          <cell r="B33" t="str">
            <v>Matériel industriel</v>
          </cell>
        </row>
        <row r="34">
          <cell r="A34">
            <v>21800</v>
          </cell>
          <cell r="B34" t="str">
            <v>Immobilisations corporelles</v>
          </cell>
        </row>
        <row r="35">
          <cell r="A35">
            <v>21810</v>
          </cell>
          <cell r="B35" t="str">
            <v>Install. générales, agencements &amp; aménag.</v>
          </cell>
        </row>
        <row r="36">
          <cell r="A36">
            <v>21820</v>
          </cell>
          <cell r="B36" t="str">
            <v>Matériel de transport</v>
          </cell>
        </row>
        <row r="37">
          <cell r="A37">
            <v>21830</v>
          </cell>
          <cell r="B37" t="str">
            <v>Matériel de bureau &amp; informatique</v>
          </cell>
        </row>
        <row r="38">
          <cell r="A38">
            <v>21840</v>
          </cell>
          <cell r="B38" t="str">
            <v>Mobilier</v>
          </cell>
        </row>
        <row r="39">
          <cell r="A39">
            <v>21860</v>
          </cell>
          <cell r="B39" t="str">
            <v>Emballages récupérables</v>
          </cell>
        </row>
        <row r="40">
          <cell r="A40">
            <v>23100</v>
          </cell>
          <cell r="B40" t="str">
            <v>Immobilisations corporelles en cours</v>
          </cell>
        </row>
        <row r="41">
          <cell r="A41">
            <v>23700</v>
          </cell>
          <cell r="B41" t="str">
            <v>Avances, acptes versés s/ immo incorp.</v>
          </cell>
        </row>
        <row r="42">
          <cell r="A42">
            <v>23800</v>
          </cell>
          <cell r="B42" t="str">
            <v>Avances, acptes versés s/ immo corp.</v>
          </cell>
        </row>
        <row r="43">
          <cell r="A43">
            <v>26100</v>
          </cell>
          <cell r="B43" t="str">
            <v>Titres de participation</v>
          </cell>
        </row>
        <row r="44">
          <cell r="A44">
            <v>26700</v>
          </cell>
          <cell r="B44" t="str">
            <v>Créances rattachées à des participations</v>
          </cell>
        </row>
        <row r="45">
          <cell r="A45">
            <v>27100</v>
          </cell>
          <cell r="B45" t="str">
            <v>Titres immobilisés (droit de propriété)</v>
          </cell>
        </row>
        <row r="46">
          <cell r="A46">
            <v>27200</v>
          </cell>
          <cell r="B46" t="str">
            <v>Titres immobilisés (droit de créance)</v>
          </cell>
        </row>
        <row r="47">
          <cell r="A47">
            <v>27300</v>
          </cell>
          <cell r="B47" t="str">
            <v>Titres immobi. activité de portefeuille TIAP</v>
          </cell>
        </row>
        <row r="48">
          <cell r="A48">
            <v>27400</v>
          </cell>
          <cell r="B48" t="str">
            <v>Prêts</v>
          </cell>
        </row>
        <row r="49">
          <cell r="A49">
            <v>27500</v>
          </cell>
          <cell r="B49" t="str">
            <v>Dépôts et cautionnements versés</v>
          </cell>
        </row>
        <row r="50">
          <cell r="A50">
            <v>27684</v>
          </cell>
          <cell r="B50" t="str">
            <v>Intérêts courus sur prêts</v>
          </cell>
        </row>
        <row r="51">
          <cell r="A51">
            <v>28000</v>
          </cell>
          <cell r="B51" t="str">
            <v>Amort. des immobilisations</v>
          </cell>
        </row>
        <row r="52">
          <cell r="A52">
            <v>28010</v>
          </cell>
          <cell r="B52" t="str">
            <v>Amort. frais d'établissement</v>
          </cell>
        </row>
        <row r="53">
          <cell r="A53">
            <v>28030</v>
          </cell>
          <cell r="B53" t="str">
            <v>Amort. frais de recherche</v>
          </cell>
        </row>
        <row r="54">
          <cell r="A54">
            <v>28050</v>
          </cell>
          <cell r="B54" t="str">
            <v>Amort. concessions, droits... et assimilés</v>
          </cell>
        </row>
        <row r="55">
          <cell r="A55">
            <v>28100</v>
          </cell>
          <cell r="B55" t="str">
            <v>Amort. des immobilisations corporelles</v>
          </cell>
        </row>
        <row r="56">
          <cell r="A56">
            <v>28120</v>
          </cell>
          <cell r="B56" t="str">
            <v>Amort. agencem., aménag. des terrains</v>
          </cell>
        </row>
        <row r="57">
          <cell r="A57">
            <v>28131</v>
          </cell>
          <cell r="B57" t="str">
            <v>Amort. constructions</v>
          </cell>
        </row>
        <row r="58">
          <cell r="A58">
            <v>28135</v>
          </cell>
          <cell r="B58" t="str">
            <v>Amort. agencem., aménag. des constructions</v>
          </cell>
        </row>
        <row r="59">
          <cell r="A59">
            <v>28150</v>
          </cell>
          <cell r="B59" t="str">
            <v>Amort. installat. techn., M et O industriels</v>
          </cell>
        </row>
        <row r="60">
          <cell r="A60">
            <v>28181</v>
          </cell>
          <cell r="B60" t="str">
            <v>Amort. install. génér., agenc., aménag.</v>
          </cell>
        </row>
        <row r="61">
          <cell r="A61">
            <v>28182</v>
          </cell>
          <cell r="B61" t="str">
            <v>Amort. matériel de transport</v>
          </cell>
        </row>
        <row r="62">
          <cell r="A62">
            <v>28183</v>
          </cell>
          <cell r="B62" t="str">
            <v>Amort. matériel de bureau &amp; informatique</v>
          </cell>
        </row>
        <row r="63">
          <cell r="A63">
            <v>28184</v>
          </cell>
          <cell r="B63" t="str">
            <v>Amort. mobilier</v>
          </cell>
        </row>
        <row r="64">
          <cell r="A64">
            <v>29070</v>
          </cell>
          <cell r="B64" t="str">
            <v>Dépréciations du fonds de commerce</v>
          </cell>
        </row>
        <row r="65">
          <cell r="A65">
            <v>29610</v>
          </cell>
          <cell r="B65" t="str">
            <v>Dépréciations financ. titres de participat.</v>
          </cell>
        </row>
        <row r="66">
          <cell r="A66">
            <v>29720</v>
          </cell>
          <cell r="B66" t="str">
            <v>Dépréciations financ.des titres immobilisés</v>
          </cell>
        </row>
        <row r="67">
          <cell r="A67">
            <v>31000</v>
          </cell>
          <cell r="B67" t="str">
            <v>Stocks de matières premières</v>
          </cell>
        </row>
        <row r="68">
          <cell r="A68">
            <v>32000</v>
          </cell>
          <cell r="B68" t="str">
            <v>Stocks d'autres approvisionnements</v>
          </cell>
        </row>
        <row r="69">
          <cell r="A69">
            <v>32100</v>
          </cell>
          <cell r="B69" t="str">
            <v>Stocks de matières consommables</v>
          </cell>
        </row>
        <row r="70">
          <cell r="A70">
            <v>33000</v>
          </cell>
          <cell r="B70" t="str">
            <v>En-cours de production de biens</v>
          </cell>
        </row>
        <row r="71">
          <cell r="A71">
            <v>34000</v>
          </cell>
          <cell r="B71" t="str">
            <v>En-cours de production et services</v>
          </cell>
        </row>
        <row r="72">
          <cell r="A72">
            <v>34500</v>
          </cell>
          <cell r="B72" t="str">
            <v>Prestations des services en cours</v>
          </cell>
        </row>
        <row r="73">
          <cell r="A73">
            <v>35000</v>
          </cell>
          <cell r="B73" t="str">
            <v>Stocks de produits</v>
          </cell>
        </row>
        <row r="74">
          <cell r="A74">
            <v>35100</v>
          </cell>
          <cell r="B74" t="str">
            <v>Stocks de produits intermédiaires</v>
          </cell>
        </row>
        <row r="75">
          <cell r="A75">
            <v>35500</v>
          </cell>
          <cell r="B75" t="str">
            <v>Stocks de produits finis</v>
          </cell>
        </row>
        <row r="76">
          <cell r="A76">
            <v>35800</v>
          </cell>
          <cell r="B76" t="str">
            <v>Stocks de produits résiduels</v>
          </cell>
        </row>
        <row r="77">
          <cell r="A77">
            <v>37000</v>
          </cell>
          <cell r="B77" t="str">
            <v>Stocks de marchandises</v>
          </cell>
        </row>
        <row r="78">
          <cell r="A78">
            <v>39100</v>
          </cell>
          <cell r="B78" t="str">
            <v>Dépréciations des matières premières</v>
          </cell>
        </row>
        <row r="79">
          <cell r="A79">
            <v>39200</v>
          </cell>
          <cell r="B79" t="str">
            <v>Dépréciations autres approvisionnements</v>
          </cell>
        </row>
        <row r="80">
          <cell r="A80">
            <v>39210</v>
          </cell>
          <cell r="B80" t="str">
            <v>Dépréciations des matières consommables</v>
          </cell>
        </row>
        <row r="81">
          <cell r="A81">
            <v>39500</v>
          </cell>
          <cell r="B81" t="str">
            <v>Dépréciations des produits finis</v>
          </cell>
        </row>
        <row r="82">
          <cell r="A82">
            <v>39700</v>
          </cell>
          <cell r="B82" t="str">
            <v>Dépréciations des marchandises</v>
          </cell>
        </row>
        <row r="83">
          <cell r="A83">
            <v>40100</v>
          </cell>
          <cell r="B83" t="str">
            <v>Fournisseurs</v>
          </cell>
        </row>
        <row r="84">
          <cell r="A84">
            <v>40300</v>
          </cell>
          <cell r="B84" t="str">
            <v>Fournisseurs, effets à payer</v>
          </cell>
        </row>
        <row r="85">
          <cell r="A85">
            <v>40400</v>
          </cell>
          <cell r="B85" t="str">
            <v>Fournisseurs d'immobilisations</v>
          </cell>
        </row>
        <row r="86">
          <cell r="A86">
            <v>40470</v>
          </cell>
          <cell r="B86" t="str">
            <v>Fournisseurs, retenue de garantie</v>
          </cell>
        </row>
        <row r="87">
          <cell r="A87">
            <v>40500</v>
          </cell>
          <cell r="B87" t="str">
            <v>Fournisseurs d'immo, effets à payer</v>
          </cell>
        </row>
        <row r="88">
          <cell r="A88">
            <v>40810</v>
          </cell>
          <cell r="B88" t="str">
            <v>Fournisseurs, factures non parvenues</v>
          </cell>
        </row>
        <row r="89">
          <cell r="A89">
            <v>40900</v>
          </cell>
          <cell r="B89" t="str">
            <v>Fournisseurs débiteurs</v>
          </cell>
        </row>
        <row r="90">
          <cell r="A90">
            <v>40910</v>
          </cell>
          <cell r="B90" t="str">
            <v>Fournisseurs, avances et acomptes versés</v>
          </cell>
        </row>
        <row r="91">
          <cell r="A91">
            <v>40960</v>
          </cell>
          <cell r="B91" t="str">
            <v>Fournisseurs, emballages à rendre</v>
          </cell>
        </row>
        <row r="92">
          <cell r="A92">
            <v>40980</v>
          </cell>
          <cell r="B92" t="str">
            <v>RRR à obtenir &amp; autres avoirs non reçus</v>
          </cell>
        </row>
        <row r="93">
          <cell r="A93">
            <v>41100</v>
          </cell>
          <cell r="B93" t="str">
            <v>Clients</v>
          </cell>
        </row>
        <row r="94">
          <cell r="A94">
            <v>41300</v>
          </cell>
          <cell r="B94" t="str">
            <v>Clients, effets à recevoir</v>
          </cell>
        </row>
        <row r="95">
          <cell r="A95">
            <v>41600</v>
          </cell>
          <cell r="B95" t="str">
            <v>Clients douteux</v>
          </cell>
        </row>
        <row r="96">
          <cell r="A96">
            <v>41810</v>
          </cell>
          <cell r="B96" t="str">
            <v>Clients, factures à établir</v>
          </cell>
        </row>
        <row r="97">
          <cell r="A97">
            <v>41900</v>
          </cell>
          <cell r="B97" t="str">
            <v>Clients créditeurs</v>
          </cell>
        </row>
        <row r="98">
          <cell r="A98">
            <v>41910</v>
          </cell>
          <cell r="B98" t="str">
            <v>Clients, avances &amp; acomptes reçus</v>
          </cell>
        </row>
        <row r="99">
          <cell r="A99">
            <v>41960</v>
          </cell>
          <cell r="B99" t="str">
            <v>Clients, Emballages consignés</v>
          </cell>
        </row>
        <row r="100">
          <cell r="A100">
            <v>41970</v>
          </cell>
          <cell r="B100" t="str">
            <v>Clients, Autres avoirs</v>
          </cell>
        </row>
        <row r="101">
          <cell r="A101">
            <v>41980</v>
          </cell>
          <cell r="B101" t="str">
            <v>RRR à accorder &amp; autres avoirs à établir</v>
          </cell>
        </row>
        <row r="102">
          <cell r="A102">
            <v>42000</v>
          </cell>
          <cell r="B102" t="str">
            <v>Personnel</v>
          </cell>
        </row>
        <row r="103">
          <cell r="A103">
            <v>42100</v>
          </cell>
          <cell r="B103" t="str">
            <v>Personnel, rémunérations dues</v>
          </cell>
        </row>
        <row r="104">
          <cell r="A104">
            <v>42500</v>
          </cell>
          <cell r="B104" t="str">
            <v>Personnel, avances et acomptes</v>
          </cell>
        </row>
        <row r="105">
          <cell r="A105">
            <v>42820</v>
          </cell>
          <cell r="B105" t="str">
            <v>Personnel, dettes provis. s/ congés à payer</v>
          </cell>
        </row>
        <row r="106">
          <cell r="A106">
            <v>43000</v>
          </cell>
          <cell r="B106" t="str">
            <v>Organismes sociaux</v>
          </cell>
        </row>
        <row r="107">
          <cell r="A107">
            <v>43100</v>
          </cell>
          <cell r="B107" t="str">
            <v>URSSAF</v>
          </cell>
        </row>
        <row r="108">
          <cell r="A108">
            <v>43700</v>
          </cell>
          <cell r="B108" t="str">
            <v>Organismes sociaux</v>
          </cell>
        </row>
        <row r="109">
          <cell r="A109">
            <v>43710</v>
          </cell>
          <cell r="B109" t="str">
            <v>ASSEDIC</v>
          </cell>
        </row>
        <row r="110">
          <cell r="A110">
            <v>43720</v>
          </cell>
          <cell r="B110" t="str">
            <v>ARRCO</v>
          </cell>
        </row>
        <row r="111">
          <cell r="A111">
            <v>43730</v>
          </cell>
          <cell r="B111" t="str">
            <v>AGIRC</v>
          </cell>
        </row>
        <row r="112">
          <cell r="A112">
            <v>43820</v>
          </cell>
          <cell r="B112" t="str">
            <v>Organismes sociaux, charges sociales s/CP</v>
          </cell>
        </row>
        <row r="113">
          <cell r="A113">
            <v>44000</v>
          </cell>
          <cell r="B113" t="str">
            <v>Etat</v>
          </cell>
        </row>
        <row r="114">
          <cell r="A114">
            <v>44400</v>
          </cell>
          <cell r="B114" t="str">
            <v>Etat, impôts sur les bénéfices</v>
          </cell>
        </row>
        <row r="115">
          <cell r="A115">
            <v>44520</v>
          </cell>
          <cell r="B115" t="str">
            <v>TVA intra-communautaire due</v>
          </cell>
        </row>
        <row r="116">
          <cell r="A116">
            <v>44550</v>
          </cell>
          <cell r="B116" t="str">
            <v>TVA à décaisser</v>
          </cell>
        </row>
        <row r="117">
          <cell r="A117">
            <v>44551</v>
          </cell>
          <cell r="B117" t="str">
            <v>TVA à décaisser</v>
          </cell>
        </row>
        <row r="118">
          <cell r="A118">
            <v>44562</v>
          </cell>
          <cell r="B118" t="str">
            <v>TVA déductible s/ immobilisations</v>
          </cell>
        </row>
        <row r="119">
          <cell r="A119">
            <v>44566</v>
          </cell>
          <cell r="B119" t="str">
            <v>TVA déductible sur ABS</v>
          </cell>
        </row>
        <row r="120">
          <cell r="A120">
            <v>44567</v>
          </cell>
          <cell r="B120" t="str">
            <v>Crédit de TVA</v>
          </cell>
        </row>
        <row r="121">
          <cell r="A121">
            <v>44570</v>
          </cell>
          <cell r="B121" t="str">
            <v>TVA collectée</v>
          </cell>
        </row>
        <row r="122">
          <cell r="A122">
            <v>44571</v>
          </cell>
          <cell r="B122" t="str">
            <v>TVA collectée</v>
          </cell>
        </row>
        <row r="123">
          <cell r="A123">
            <v>44581</v>
          </cell>
          <cell r="B123" t="str">
            <v>Acomptes de TVA, régime simplifié</v>
          </cell>
        </row>
        <row r="124">
          <cell r="A124">
            <v>44586</v>
          </cell>
          <cell r="B124" t="str">
            <v>TVA à régulariser s/ factures non parvenues</v>
          </cell>
        </row>
        <row r="125">
          <cell r="A125">
            <v>44587</v>
          </cell>
          <cell r="B125" t="str">
            <v>TVA à régulariser s/ factures à établir</v>
          </cell>
        </row>
        <row r="126">
          <cell r="A126">
            <v>44600</v>
          </cell>
          <cell r="B126" t="str">
            <v>Obligations cautionnées</v>
          </cell>
        </row>
        <row r="127">
          <cell r="A127">
            <v>44820</v>
          </cell>
          <cell r="B127" t="str">
            <v>Etat, charges fiscales sur congés à payer</v>
          </cell>
        </row>
        <row r="128">
          <cell r="A128">
            <v>44860</v>
          </cell>
          <cell r="B128" t="str">
            <v>Etat, Autres charges à payer</v>
          </cell>
        </row>
        <row r="129">
          <cell r="A129">
            <v>45500</v>
          </cell>
          <cell r="B129" t="str">
            <v>Associés, comptes courants</v>
          </cell>
        </row>
        <row r="130">
          <cell r="A130">
            <v>46200</v>
          </cell>
          <cell r="B130" t="str">
            <v>Créances s/ cessions d'immobilisations</v>
          </cell>
        </row>
        <row r="131">
          <cell r="A131">
            <v>46400</v>
          </cell>
          <cell r="B131" t="str">
            <v>Dettes sur acquisitions de VMP</v>
          </cell>
        </row>
        <row r="132">
          <cell r="A132">
            <v>46860</v>
          </cell>
          <cell r="B132" t="str">
            <v>Divers, charges à payer</v>
          </cell>
        </row>
        <row r="133">
          <cell r="A133">
            <v>46700</v>
          </cell>
          <cell r="B133" t="str">
            <v>Autres débiteurs ou créditeurs</v>
          </cell>
        </row>
        <row r="134">
          <cell r="A134">
            <v>47100</v>
          </cell>
          <cell r="B134" t="str">
            <v>Compte d'attente</v>
          </cell>
        </row>
        <row r="135">
          <cell r="A135">
            <v>47600</v>
          </cell>
          <cell r="B135" t="str">
            <v>Différences de conversion, Actif</v>
          </cell>
        </row>
        <row r="136">
          <cell r="A136">
            <v>47700</v>
          </cell>
          <cell r="B136" t="str">
            <v>Différences de conversion, Passif</v>
          </cell>
        </row>
        <row r="137">
          <cell r="A137">
            <v>48100</v>
          </cell>
          <cell r="B137" t="str">
            <v>Charges à répartir s/ plusieurs exercices</v>
          </cell>
        </row>
        <row r="138">
          <cell r="A138">
            <v>48600</v>
          </cell>
          <cell r="B138" t="str">
            <v>Charges constatées d'avance</v>
          </cell>
        </row>
        <row r="139">
          <cell r="A139">
            <v>48700</v>
          </cell>
          <cell r="B139" t="str">
            <v>Produits constatés d'avance</v>
          </cell>
        </row>
        <row r="140">
          <cell r="A140">
            <v>49100</v>
          </cell>
          <cell r="B140" t="str">
            <v>Dépréciations des comptes clients</v>
          </cell>
        </row>
        <row r="141">
          <cell r="A141">
            <v>50000</v>
          </cell>
          <cell r="B141" t="str">
            <v>VMP</v>
          </cell>
        </row>
        <row r="142">
          <cell r="A142">
            <v>50300</v>
          </cell>
          <cell r="B142" t="str">
            <v>VMP (Actions)</v>
          </cell>
        </row>
        <row r="143">
          <cell r="A143">
            <v>50600</v>
          </cell>
          <cell r="B143" t="str">
            <v>VMP (Obligations)</v>
          </cell>
        </row>
        <row r="144">
          <cell r="A144">
            <v>50800</v>
          </cell>
          <cell r="B144" t="str">
            <v>Autres VMP</v>
          </cell>
        </row>
        <row r="145">
          <cell r="A145">
            <v>51100</v>
          </cell>
          <cell r="B145" t="str">
            <v>Valeurs à l'encaissement</v>
          </cell>
        </row>
        <row r="146">
          <cell r="A146">
            <v>51200</v>
          </cell>
          <cell r="B146" t="str">
            <v>Banque</v>
          </cell>
        </row>
        <row r="147">
          <cell r="A147">
            <v>51210</v>
          </cell>
          <cell r="B147" t="str">
            <v>CCM</v>
          </cell>
        </row>
        <row r="148">
          <cell r="A148">
            <v>51220</v>
          </cell>
          <cell r="B148" t="str">
            <v>Banque Populaire</v>
          </cell>
        </row>
        <row r="149">
          <cell r="A149">
            <v>51230</v>
          </cell>
          <cell r="B149" t="str">
            <v>CRCA</v>
          </cell>
        </row>
        <row r="150">
          <cell r="A150">
            <v>51240</v>
          </cell>
          <cell r="B150" t="str">
            <v>BNP</v>
          </cell>
        </row>
        <row r="151">
          <cell r="A151">
            <v>51250</v>
          </cell>
          <cell r="B151" t="str">
            <v>CIO</v>
          </cell>
        </row>
        <row r="152">
          <cell r="A152">
            <v>51400</v>
          </cell>
          <cell r="B152" t="str">
            <v>CCP</v>
          </cell>
        </row>
        <row r="153">
          <cell r="A153">
            <v>51900</v>
          </cell>
          <cell r="B153" t="str">
            <v>Concours bancaires courants</v>
          </cell>
        </row>
        <row r="154">
          <cell r="A154">
            <v>53000</v>
          </cell>
          <cell r="B154" t="str">
            <v>Caisse</v>
          </cell>
        </row>
        <row r="155">
          <cell r="A155">
            <v>53100</v>
          </cell>
          <cell r="B155" t="str">
            <v>Caisse</v>
          </cell>
        </row>
        <row r="156">
          <cell r="A156">
            <v>58000</v>
          </cell>
          <cell r="B156" t="str">
            <v>Virements internes</v>
          </cell>
        </row>
        <row r="157">
          <cell r="A157">
            <v>59000</v>
          </cell>
          <cell r="B157" t="str">
            <v>Dépréciations financières des VMP</v>
          </cell>
        </row>
        <row r="158">
          <cell r="A158">
            <v>59080</v>
          </cell>
          <cell r="B158" t="str">
            <v>Dépréciations financières des VMP</v>
          </cell>
        </row>
        <row r="159">
          <cell r="A159">
            <v>60100</v>
          </cell>
          <cell r="B159" t="str">
            <v>Achats de matières premières</v>
          </cell>
        </row>
        <row r="160">
          <cell r="A160">
            <v>60200</v>
          </cell>
          <cell r="B160" t="str">
            <v>Achats stockés, autres approvisionnements</v>
          </cell>
        </row>
        <row r="161">
          <cell r="A161">
            <v>60210</v>
          </cell>
          <cell r="B161" t="str">
            <v>Matières consommables</v>
          </cell>
        </row>
        <row r="162">
          <cell r="A162">
            <v>60220</v>
          </cell>
          <cell r="B162" t="str">
            <v>Fournitures consommables</v>
          </cell>
        </row>
        <row r="163">
          <cell r="A163">
            <v>60260</v>
          </cell>
          <cell r="B163" t="str">
            <v>Achats d'emballages</v>
          </cell>
        </row>
        <row r="164">
          <cell r="A164">
            <v>60300</v>
          </cell>
          <cell r="B164" t="str">
            <v>Variation de stocks</v>
          </cell>
        </row>
        <row r="165">
          <cell r="A165">
            <v>60310</v>
          </cell>
          <cell r="B165" t="str">
            <v>Variation stocks, matières premières</v>
          </cell>
        </row>
        <row r="166">
          <cell r="A166">
            <v>60320</v>
          </cell>
          <cell r="B166" t="str">
            <v>Variation stocks, autres approvisionnements</v>
          </cell>
        </row>
        <row r="167">
          <cell r="A167">
            <v>60321</v>
          </cell>
          <cell r="B167" t="str">
            <v>Variation stocks, matières consommables</v>
          </cell>
        </row>
        <row r="168">
          <cell r="A168">
            <v>60370</v>
          </cell>
          <cell r="B168" t="str">
            <v>Variation stocks, marchandises</v>
          </cell>
        </row>
        <row r="169">
          <cell r="A169">
            <v>60400</v>
          </cell>
          <cell r="B169" t="str">
            <v>Achats d'études &amp; prestations de services</v>
          </cell>
        </row>
        <row r="170">
          <cell r="A170">
            <v>60500</v>
          </cell>
          <cell r="B170" t="str">
            <v>Achats matériel, équipements et travaux</v>
          </cell>
        </row>
        <row r="171">
          <cell r="A171">
            <v>60600</v>
          </cell>
          <cell r="B171" t="str">
            <v>Achats non stockés matières &amp; fournitures</v>
          </cell>
        </row>
        <row r="172">
          <cell r="A172">
            <v>60610</v>
          </cell>
          <cell r="B172" t="str">
            <v>Fournitures non stockables (eau, électricité...)</v>
          </cell>
        </row>
        <row r="173">
          <cell r="A173">
            <v>60630</v>
          </cell>
          <cell r="B173" t="str">
            <v>Fournitures entretien, petit équipement</v>
          </cell>
        </row>
        <row r="174">
          <cell r="A174">
            <v>60640</v>
          </cell>
          <cell r="B174" t="str">
            <v>Fournitures administratives</v>
          </cell>
        </row>
        <row r="175">
          <cell r="A175">
            <v>60680</v>
          </cell>
          <cell r="B175" t="str">
            <v>Autres matières et fournitures</v>
          </cell>
        </row>
        <row r="176">
          <cell r="A176">
            <v>60700</v>
          </cell>
          <cell r="B176" t="str">
            <v>Achats de marchandises</v>
          </cell>
        </row>
        <row r="177">
          <cell r="A177">
            <v>60810</v>
          </cell>
          <cell r="B177" t="str">
            <v>Frais accessoires sur achats MP</v>
          </cell>
        </row>
        <row r="178">
          <cell r="A178">
            <v>60870</v>
          </cell>
          <cell r="B178" t="str">
            <v>Frais accessoires sur achats m/ses</v>
          </cell>
        </row>
        <row r="179">
          <cell r="A179">
            <v>60910</v>
          </cell>
          <cell r="B179" t="str">
            <v>RRR obtenus sur achats MP</v>
          </cell>
        </row>
        <row r="180">
          <cell r="A180">
            <v>60970</v>
          </cell>
          <cell r="B180" t="str">
            <v>RRR obtenus sur achats m/ses</v>
          </cell>
        </row>
        <row r="181">
          <cell r="A181">
            <v>61000</v>
          </cell>
          <cell r="B181" t="str">
            <v>Services extérieurs</v>
          </cell>
        </row>
        <row r="182">
          <cell r="A182">
            <v>61100</v>
          </cell>
          <cell r="B182" t="str">
            <v>Sous traitance générale</v>
          </cell>
        </row>
        <row r="183">
          <cell r="A183">
            <v>61200</v>
          </cell>
          <cell r="B183" t="str">
            <v>Redevances de crédit-bail</v>
          </cell>
        </row>
        <row r="184">
          <cell r="A184">
            <v>61300</v>
          </cell>
          <cell r="B184" t="str">
            <v>Locations</v>
          </cell>
        </row>
        <row r="185">
          <cell r="A185">
            <v>61400</v>
          </cell>
          <cell r="B185" t="str">
            <v>Charges locatives et de co-propriétés</v>
          </cell>
        </row>
        <row r="186">
          <cell r="A186">
            <v>61500</v>
          </cell>
          <cell r="B186" t="str">
            <v>Entretien et réparations</v>
          </cell>
        </row>
        <row r="187">
          <cell r="A187">
            <v>61600</v>
          </cell>
          <cell r="B187" t="str">
            <v>Primes d'assurances</v>
          </cell>
        </row>
        <row r="188">
          <cell r="A188">
            <v>61700</v>
          </cell>
          <cell r="B188" t="str">
            <v>Etudes et recherches</v>
          </cell>
        </row>
        <row r="189">
          <cell r="A189">
            <v>61800</v>
          </cell>
          <cell r="B189" t="str">
            <v>Divers</v>
          </cell>
        </row>
        <row r="190">
          <cell r="A190">
            <v>61900</v>
          </cell>
          <cell r="B190" t="str">
            <v>RRR obtenus sur services extérieurs</v>
          </cell>
        </row>
        <row r="191">
          <cell r="A191">
            <v>62000</v>
          </cell>
          <cell r="B191" t="str">
            <v>Autres services extérieurs</v>
          </cell>
        </row>
        <row r="192">
          <cell r="A192">
            <v>62100</v>
          </cell>
          <cell r="B192" t="str">
            <v>Personnel extérieur à l'entreprise</v>
          </cell>
        </row>
        <row r="193">
          <cell r="A193">
            <v>62200</v>
          </cell>
          <cell r="B193" t="str">
            <v>Rémunérations interméd., honoraires</v>
          </cell>
        </row>
        <row r="194">
          <cell r="A194">
            <v>62300</v>
          </cell>
          <cell r="B194" t="str">
            <v>Publicité, publications, relat. publiques</v>
          </cell>
        </row>
        <row r="195">
          <cell r="A195">
            <v>62400</v>
          </cell>
          <cell r="B195" t="str">
            <v>Transports</v>
          </cell>
        </row>
        <row r="196">
          <cell r="A196">
            <v>62500</v>
          </cell>
          <cell r="B196" t="str">
            <v>Déplacements, missions, réceptions</v>
          </cell>
        </row>
        <row r="197">
          <cell r="A197">
            <v>62600</v>
          </cell>
          <cell r="B197" t="str">
            <v>Frais postaux et télécommunications</v>
          </cell>
        </row>
        <row r="198">
          <cell r="A198">
            <v>62700</v>
          </cell>
          <cell r="B198" t="str">
            <v>Services bancaires</v>
          </cell>
        </row>
        <row r="199">
          <cell r="A199">
            <v>62800</v>
          </cell>
          <cell r="B199" t="str">
            <v>Divers</v>
          </cell>
        </row>
        <row r="200">
          <cell r="A200">
            <v>62900</v>
          </cell>
          <cell r="B200" t="str">
            <v>RRR obtenus sur services extérieurs</v>
          </cell>
        </row>
        <row r="201">
          <cell r="A201">
            <v>63000</v>
          </cell>
          <cell r="B201" t="str">
            <v>Impôts, taxes &amp; versements assimilés</v>
          </cell>
        </row>
        <row r="202">
          <cell r="A202">
            <v>63100</v>
          </cell>
          <cell r="B202" t="str">
            <v>Impôts, taxes s/ rémunér.(Admin. Impôts)</v>
          </cell>
        </row>
        <row r="203">
          <cell r="A203">
            <v>63300</v>
          </cell>
          <cell r="B203" t="str">
            <v>Impôts, taxes s/ rémunér.(Organismes)</v>
          </cell>
        </row>
        <row r="204">
          <cell r="A204">
            <v>63500</v>
          </cell>
          <cell r="B204" t="str">
            <v>Impôts, taxes divers (Admin. des Impôts)</v>
          </cell>
        </row>
        <row r="205">
          <cell r="A205">
            <v>64000</v>
          </cell>
          <cell r="B205" t="str">
            <v>Charges de personnel</v>
          </cell>
        </row>
        <row r="206">
          <cell r="A206">
            <v>64100</v>
          </cell>
          <cell r="B206" t="str">
            <v>Rémunérations du personnel</v>
          </cell>
        </row>
        <row r="207">
          <cell r="A207">
            <v>64400</v>
          </cell>
          <cell r="B207" t="str">
            <v>Rémunération de l'exploitant</v>
          </cell>
        </row>
        <row r="208">
          <cell r="A208">
            <v>64500</v>
          </cell>
          <cell r="B208" t="str">
            <v>Charges de sécurité sociale &amp; prévoyance</v>
          </cell>
        </row>
        <row r="209">
          <cell r="A209">
            <v>64600</v>
          </cell>
          <cell r="B209" t="str">
            <v>Cotisat.sociales de l'exploitant</v>
          </cell>
        </row>
        <row r="210">
          <cell r="A210">
            <v>65400</v>
          </cell>
          <cell r="B210" t="str">
            <v>Pertes sur créances irrécouvrables</v>
          </cell>
        </row>
        <row r="211">
          <cell r="A211">
            <v>65800</v>
          </cell>
          <cell r="B211" t="str">
            <v>Charges diverses de gestion courante</v>
          </cell>
        </row>
        <row r="212">
          <cell r="A212">
            <v>66000</v>
          </cell>
          <cell r="B212" t="str">
            <v>Charges financières</v>
          </cell>
        </row>
        <row r="213">
          <cell r="A213">
            <v>66100</v>
          </cell>
          <cell r="B213" t="str">
            <v>Charges d'intérêts</v>
          </cell>
        </row>
        <row r="214">
          <cell r="A214">
            <v>66500</v>
          </cell>
          <cell r="B214" t="str">
            <v>Escomptes accordés</v>
          </cell>
        </row>
        <row r="215">
          <cell r="A215">
            <v>66600</v>
          </cell>
          <cell r="B215" t="str">
            <v>Pertes de change</v>
          </cell>
        </row>
        <row r="216">
          <cell r="A216">
            <v>66700</v>
          </cell>
          <cell r="B216" t="str">
            <v>Charges nettes s/ cessions de VMP</v>
          </cell>
        </row>
        <row r="217">
          <cell r="A217">
            <v>67000</v>
          </cell>
          <cell r="B217" t="str">
            <v>Charges exceptionnelles</v>
          </cell>
        </row>
        <row r="218">
          <cell r="A218">
            <v>67100</v>
          </cell>
          <cell r="B218" t="str">
            <v>Charges exception. s/ opér. de gestion</v>
          </cell>
        </row>
        <row r="219">
          <cell r="A219">
            <v>67500</v>
          </cell>
          <cell r="B219" t="str">
            <v>Valeurs comptables des élts d'actif cédés</v>
          </cell>
        </row>
        <row r="220">
          <cell r="A220">
            <v>68100</v>
          </cell>
          <cell r="B220" t="str">
            <v>Dotations aux amort., dépréc. &amp; provis.</v>
          </cell>
        </row>
        <row r="221">
          <cell r="A221">
            <v>68110</v>
          </cell>
          <cell r="B221" t="str">
            <v>Dotations aux amort. immo incorp. et corp.</v>
          </cell>
        </row>
        <row r="222">
          <cell r="A222">
            <v>68120</v>
          </cell>
          <cell r="B222" t="str">
            <v>Dotations aux amort. charges à répartir</v>
          </cell>
        </row>
        <row r="223">
          <cell r="A223">
            <v>68150</v>
          </cell>
          <cell r="B223" t="str">
            <v>Dotations aux provisions d'exploitation</v>
          </cell>
        </row>
        <row r="224">
          <cell r="A224">
            <v>68160</v>
          </cell>
          <cell r="B224" t="str">
            <v>Dotations aux dépréc. des immob. incorp. &amp; corp.</v>
          </cell>
        </row>
        <row r="225">
          <cell r="A225">
            <v>68170</v>
          </cell>
          <cell r="B225" t="str">
            <v>Dotations aux dépréc. des actifs circulants</v>
          </cell>
        </row>
        <row r="226">
          <cell r="A226">
            <v>68600</v>
          </cell>
          <cell r="B226" t="str">
            <v>Dotations aux amort., dépréc. &amp; provis.</v>
          </cell>
        </row>
        <row r="227">
          <cell r="A227">
            <v>68700</v>
          </cell>
          <cell r="B227" t="str">
            <v>Dotations aux amort., dépréc. &amp; provis.</v>
          </cell>
        </row>
        <row r="228">
          <cell r="A228">
            <v>68710</v>
          </cell>
          <cell r="B228" t="str">
            <v>Dotations aux amort. exceptionnels</v>
          </cell>
        </row>
        <row r="229">
          <cell r="A229">
            <v>68720</v>
          </cell>
          <cell r="B229" t="str">
            <v>Dotations aux provis. règlementées (immob.)</v>
          </cell>
        </row>
        <row r="230">
          <cell r="A230">
            <v>68730</v>
          </cell>
          <cell r="B230" t="str">
            <v>Dotations aux provis. règlementées (stocks)</v>
          </cell>
        </row>
        <row r="231">
          <cell r="A231">
            <v>68750</v>
          </cell>
          <cell r="B231" t="str">
            <v>Dotations aux provisions exceptionn.</v>
          </cell>
        </row>
        <row r="232">
          <cell r="A232">
            <v>68760</v>
          </cell>
          <cell r="B232" t="str">
            <v>Dotations aux dépréciations exceptionn.</v>
          </cell>
        </row>
        <row r="233">
          <cell r="A233">
            <v>69100</v>
          </cell>
          <cell r="B233" t="str">
            <v>Participation des salariés</v>
          </cell>
        </row>
        <row r="234">
          <cell r="A234">
            <v>69500</v>
          </cell>
          <cell r="B234" t="str">
            <v>Impôts sur les bénéfices</v>
          </cell>
        </row>
        <row r="235">
          <cell r="A235">
            <v>70100</v>
          </cell>
          <cell r="B235" t="str">
            <v>Ventes de produits finis</v>
          </cell>
        </row>
        <row r="236">
          <cell r="A236">
            <v>70110</v>
          </cell>
          <cell r="B236" t="str">
            <v>Ventes de produits finis TN</v>
          </cell>
        </row>
        <row r="237">
          <cell r="A237">
            <v>70120</v>
          </cell>
          <cell r="B237" t="str">
            <v>Ventes de produits finis TR</v>
          </cell>
        </row>
        <row r="238">
          <cell r="A238">
            <v>70200</v>
          </cell>
          <cell r="B238" t="str">
            <v>Ventes de produits intermédiaires</v>
          </cell>
        </row>
        <row r="239">
          <cell r="A239">
            <v>70300</v>
          </cell>
          <cell r="B239" t="str">
            <v>Ventes de produits résiduels</v>
          </cell>
        </row>
        <row r="240">
          <cell r="A240">
            <v>70400</v>
          </cell>
          <cell r="B240" t="str">
            <v>Travaux</v>
          </cell>
        </row>
        <row r="241">
          <cell r="A241">
            <v>70500</v>
          </cell>
          <cell r="B241" t="str">
            <v>Etudes</v>
          </cell>
        </row>
        <row r="242">
          <cell r="A242">
            <v>70600</v>
          </cell>
          <cell r="B242" t="str">
            <v>Ventes de prestations de services</v>
          </cell>
        </row>
        <row r="243">
          <cell r="A243">
            <v>70700</v>
          </cell>
          <cell r="B243" t="str">
            <v>Ventes de marchandises</v>
          </cell>
        </row>
        <row r="244">
          <cell r="A244">
            <v>70710</v>
          </cell>
          <cell r="B244" t="str">
            <v>Ventes de marchandises TN</v>
          </cell>
        </row>
        <row r="245">
          <cell r="A245">
            <v>70720</v>
          </cell>
          <cell r="B245" t="str">
            <v>Ventes de marchandises TR</v>
          </cell>
        </row>
        <row r="246">
          <cell r="A246">
            <v>70800</v>
          </cell>
          <cell r="B246" t="str">
            <v>Produits des activités annexes</v>
          </cell>
        </row>
        <row r="247">
          <cell r="A247">
            <v>70820</v>
          </cell>
          <cell r="B247" t="str">
            <v>Commissions et courtages</v>
          </cell>
        </row>
        <row r="248">
          <cell r="A248">
            <v>70830</v>
          </cell>
          <cell r="B248" t="str">
            <v>Locations diverses</v>
          </cell>
        </row>
        <row r="249">
          <cell r="A249">
            <v>70840</v>
          </cell>
          <cell r="B249" t="str">
            <v>Mise à disposition de personnel</v>
          </cell>
        </row>
        <row r="250">
          <cell r="A250">
            <v>70850</v>
          </cell>
          <cell r="B250" t="str">
            <v>Port et frais accessoires facturés</v>
          </cell>
        </row>
        <row r="251">
          <cell r="A251">
            <v>70880</v>
          </cell>
          <cell r="B251" t="str">
            <v>Autres produits des activités annexes</v>
          </cell>
        </row>
        <row r="252">
          <cell r="A252">
            <v>70910</v>
          </cell>
          <cell r="B252" t="str">
            <v>RRR accordés s/ ventes de PF</v>
          </cell>
        </row>
        <row r="253">
          <cell r="A253">
            <v>70970</v>
          </cell>
          <cell r="B253" t="str">
            <v>RRR accordés s/ ventes de m/ses</v>
          </cell>
        </row>
        <row r="254">
          <cell r="A254">
            <v>71300</v>
          </cell>
          <cell r="B254" t="str">
            <v>Production stockée (variation de stocks)</v>
          </cell>
        </row>
        <row r="255">
          <cell r="A255">
            <v>71350</v>
          </cell>
          <cell r="B255" t="str">
            <v>Production stockée, produits finis</v>
          </cell>
        </row>
        <row r="256">
          <cell r="A256">
            <v>72000</v>
          </cell>
          <cell r="B256" t="str">
            <v>Production immobilisée</v>
          </cell>
        </row>
        <row r="257">
          <cell r="A257">
            <v>72100</v>
          </cell>
          <cell r="B257" t="str">
            <v>Production immobilisations incorpor.</v>
          </cell>
        </row>
        <row r="258">
          <cell r="A258">
            <v>72200</v>
          </cell>
          <cell r="B258" t="str">
            <v>Production immobilisations corpor.</v>
          </cell>
        </row>
        <row r="259">
          <cell r="A259">
            <v>74000</v>
          </cell>
          <cell r="B259" t="str">
            <v>Subventions d'exploitation</v>
          </cell>
        </row>
        <row r="260">
          <cell r="A260">
            <v>75100</v>
          </cell>
          <cell r="B260" t="str">
            <v>Redevances pour concessions, brevets…</v>
          </cell>
        </row>
        <row r="261">
          <cell r="A261">
            <v>75800</v>
          </cell>
          <cell r="B261" t="str">
            <v>Produits divers de gestion courante</v>
          </cell>
        </row>
        <row r="262">
          <cell r="A262">
            <v>76000</v>
          </cell>
          <cell r="B262" t="str">
            <v>Produits financiers</v>
          </cell>
        </row>
        <row r="263">
          <cell r="A263">
            <v>76100</v>
          </cell>
          <cell r="B263" t="str">
            <v>Produits de participations</v>
          </cell>
        </row>
        <row r="264">
          <cell r="A264">
            <v>76200</v>
          </cell>
          <cell r="B264" t="str">
            <v>Produits autres immo financières</v>
          </cell>
        </row>
        <row r="265">
          <cell r="A265">
            <v>76300</v>
          </cell>
          <cell r="B265" t="str">
            <v>Revenus des autres créances</v>
          </cell>
        </row>
        <row r="266">
          <cell r="A266">
            <v>76400</v>
          </cell>
          <cell r="B266" t="str">
            <v>Revenus des VMP</v>
          </cell>
        </row>
        <row r="267">
          <cell r="A267">
            <v>76500</v>
          </cell>
          <cell r="B267" t="str">
            <v>Escomptes obtenus</v>
          </cell>
        </row>
        <row r="268">
          <cell r="A268">
            <v>76600</v>
          </cell>
          <cell r="B268" t="str">
            <v>Gains de change</v>
          </cell>
        </row>
        <row r="269">
          <cell r="A269">
            <v>76700</v>
          </cell>
          <cell r="B269" t="str">
            <v>Produits nets s/cessions VMP</v>
          </cell>
        </row>
        <row r="270">
          <cell r="A270">
            <v>77000</v>
          </cell>
          <cell r="B270" t="str">
            <v>Produits exceptionnels</v>
          </cell>
        </row>
        <row r="271">
          <cell r="A271">
            <v>77100</v>
          </cell>
          <cell r="B271" t="str">
            <v>Produits exception. s/ opérat. de gestion</v>
          </cell>
        </row>
        <row r="272">
          <cell r="A272">
            <v>77500</v>
          </cell>
          <cell r="B272" t="str">
            <v>Produits des cessions d'élts d'actif</v>
          </cell>
        </row>
        <row r="273">
          <cell r="A273">
            <v>77510</v>
          </cell>
          <cell r="B273" t="str">
            <v>Produits des cessions immo incorpor.</v>
          </cell>
        </row>
        <row r="274">
          <cell r="A274">
            <v>77520</v>
          </cell>
          <cell r="B274" t="str">
            <v>Produits des cessions immo corporelles</v>
          </cell>
        </row>
        <row r="275">
          <cell r="A275">
            <v>77560</v>
          </cell>
          <cell r="B275" t="str">
            <v>Produits des cessions des immo financières</v>
          </cell>
        </row>
        <row r="276">
          <cell r="A276">
            <v>77700</v>
          </cell>
          <cell r="B276" t="str">
            <v>QP subvent.d'invest.virée au résultat</v>
          </cell>
        </row>
        <row r="277">
          <cell r="A277">
            <v>78100</v>
          </cell>
          <cell r="B277" t="str">
            <v>Reprises s/ amort., dépréc. &amp; provisions</v>
          </cell>
        </row>
        <row r="278">
          <cell r="A278">
            <v>78110</v>
          </cell>
          <cell r="B278" t="str">
            <v>Reprises s/ amort. des immob. inc.&amp;corp.</v>
          </cell>
        </row>
        <row r="279">
          <cell r="A279">
            <v>78150</v>
          </cell>
          <cell r="B279" t="str">
            <v>Reprises s/ provisions d'exploitation</v>
          </cell>
        </row>
        <row r="280">
          <cell r="A280">
            <v>78160</v>
          </cell>
          <cell r="B280" t="str">
            <v>Reprises s/ dépréc. des immob. inc.&amp;corp.</v>
          </cell>
        </row>
        <row r="281">
          <cell r="A281">
            <v>78170</v>
          </cell>
          <cell r="B281" t="str">
            <v>Reprises s/ dépréc. des actifs circulants</v>
          </cell>
        </row>
        <row r="282">
          <cell r="A282">
            <v>78600</v>
          </cell>
          <cell r="B282" t="str">
            <v>Reprises s/ amort., dépréc. &amp; provisions</v>
          </cell>
        </row>
        <row r="283">
          <cell r="A283">
            <v>78700</v>
          </cell>
          <cell r="B283" t="str">
            <v>Reprises s/ amort., dépréc. &amp; provisions</v>
          </cell>
        </row>
        <row r="284">
          <cell r="A284">
            <v>79100</v>
          </cell>
          <cell r="B284" t="str">
            <v>Transferts de charges d'exploitation</v>
          </cell>
        </row>
        <row r="285">
          <cell r="A285">
            <v>79600</v>
          </cell>
          <cell r="B285" t="str">
            <v>Transferts de charges financières</v>
          </cell>
        </row>
        <row r="286">
          <cell r="A286">
            <v>79700</v>
          </cell>
          <cell r="B286" t="str">
            <v>Transferts de charges exceptionnelles</v>
          </cell>
        </row>
        <row r="287">
          <cell r="A287">
            <v>445624</v>
          </cell>
          <cell r="B287" t="str">
            <v>TVA déductible s/ immo à 19.60%</v>
          </cell>
        </row>
        <row r="288">
          <cell r="A288">
            <v>445664</v>
          </cell>
          <cell r="B288" t="str">
            <v>TVA déductible s/ ABS à 19.60%</v>
          </cell>
        </row>
        <row r="289">
          <cell r="A289">
            <v>445714</v>
          </cell>
          <cell r="B289" t="str">
            <v>TVA collectée à 19.60%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assefiscale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showZeros="0" tabSelected="1" zoomScalePageLayoutView="0" workbookViewId="0" topLeftCell="A1">
      <selection activeCell="P14" sqref="P14"/>
    </sheetView>
  </sheetViews>
  <sheetFormatPr defaultColWidth="11.421875" defaultRowHeight="12" customHeight="1"/>
  <cols>
    <col min="1" max="2" width="3.7109375" style="128" customWidth="1"/>
    <col min="3" max="3" width="31.00390625" style="18" customWidth="1"/>
    <col min="4" max="4" width="5.8515625" style="18" customWidth="1"/>
    <col min="5" max="6" width="11.140625" style="18" customWidth="1"/>
    <col min="7" max="7" width="1.8515625" style="18" customWidth="1"/>
    <col min="8" max="8" width="6.421875" style="128" customWidth="1"/>
    <col min="9" max="9" width="21.7109375" style="128" customWidth="1"/>
    <col min="10" max="10" width="10.7109375" style="18" customWidth="1"/>
    <col min="11" max="11" width="9.140625" style="18" customWidth="1"/>
    <col min="12" max="12" width="22.57421875" style="18" customWidth="1"/>
    <col min="13" max="13" width="1.1484375" style="224" customWidth="1"/>
    <col min="14" max="16384" width="11.421875" style="18" customWidth="1"/>
  </cols>
  <sheetData>
    <row r="1" ht="15.75" customHeight="1">
      <c r="N1" s="18" t="s">
        <v>1040</v>
      </c>
    </row>
    <row r="2" ht="14.25" customHeight="1">
      <c r="N2" s="411" t="s">
        <v>1039</v>
      </c>
    </row>
    <row r="3" spans="1:13" ht="12" customHeight="1">
      <c r="A3" s="37"/>
      <c r="B3" s="163"/>
      <c r="C3" s="337" t="s">
        <v>10</v>
      </c>
      <c r="D3" s="40"/>
      <c r="E3" s="154" t="s">
        <v>936</v>
      </c>
      <c r="F3" s="362" t="s">
        <v>1029</v>
      </c>
      <c r="G3" s="25" t="s">
        <v>730</v>
      </c>
      <c r="H3" s="338" t="s">
        <v>937</v>
      </c>
      <c r="M3" s="28"/>
    </row>
    <row r="4" spans="1:13" ht="12" customHeight="1">
      <c r="A4" s="148" t="s">
        <v>51</v>
      </c>
      <c r="B4" s="104"/>
      <c r="C4" s="104"/>
      <c r="D4" s="106" t="str">
        <f>"(0)"</f>
        <v>(0)</v>
      </c>
      <c r="E4" s="339">
        <v>109</v>
      </c>
      <c r="F4" s="339"/>
      <c r="G4" s="25"/>
      <c r="L4" s="9" t="s">
        <v>939</v>
      </c>
      <c r="M4" s="28"/>
    </row>
    <row r="5" spans="1:13" ht="12" customHeight="1">
      <c r="A5" s="72"/>
      <c r="B5" s="6" t="s">
        <v>75</v>
      </c>
      <c r="C5" s="6"/>
      <c r="D5" s="90"/>
      <c r="E5" s="340"/>
      <c r="F5" s="340"/>
      <c r="G5" s="25"/>
      <c r="H5" s="37"/>
      <c r="I5" s="38" t="s">
        <v>14</v>
      </c>
      <c r="J5" s="39"/>
      <c r="K5" s="40"/>
      <c r="L5" s="363" t="s">
        <v>18</v>
      </c>
      <c r="M5" s="28"/>
    </row>
    <row r="6" spans="1:13" ht="12" customHeight="1">
      <c r="A6" s="72"/>
      <c r="B6" s="65" t="s">
        <v>101</v>
      </c>
      <c r="C6" s="87"/>
      <c r="D6" s="74"/>
      <c r="E6" s="341">
        <v>201</v>
      </c>
      <c r="F6" s="341">
        <v>2801</v>
      </c>
      <c r="G6" s="25"/>
      <c r="H6" s="72"/>
      <c r="I6" s="65" t="s">
        <v>940</v>
      </c>
      <c r="J6" s="73" t="s">
        <v>54</v>
      </c>
      <c r="K6" s="73">
        <v>1013</v>
      </c>
      <c r="L6" s="341" t="s">
        <v>941</v>
      </c>
      <c r="M6" s="28"/>
    </row>
    <row r="7" spans="1:13" ht="12" customHeight="1">
      <c r="A7" s="72"/>
      <c r="B7" s="65" t="s">
        <v>130</v>
      </c>
      <c r="C7" s="87"/>
      <c r="D7" s="74"/>
      <c r="E7" s="342">
        <v>203</v>
      </c>
      <c r="F7" s="342">
        <v>2803</v>
      </c>
      <c r="G7" s="25"/>
      <c r="H7" s="72"/>
      <c r="I7" s="65" t="s">
        <v>76</v>
      </c>
      <c r="J7" s="87"/>
      <c r="K7" s="74"/>
      <c r="L7" s="342">
        <v>104</v>
      </c>
      <c r="M7" s="28"/>
    </row>
    <row r="8" spans="1:13" ht="12" customHeight="1">
      <c r="A8" s="72"/>
      <c r="B8" s="65" t="s">
        <v>155</v>
      </c>
      <c r="C8" s="87"/>
      <c r="D8" s="74"/>
      <c r="E8" s="342">
        <v>205</v>
      </c>
      <c r="F8" s="342" t="s">
        <v>943</v>
      </c>
      <c r="G8" s="25"/>
      <c r="H8" s="72"/>
      <c r="I8" s="65" t="s">
        <v>944</v>
      </c>
      <c r="J8" s="87"/>
      <c r="K8" s="74"/>
      <c r="L8" s="342">
        <v>105</v>
      </c>
      <c r="M8" s="28"/>
    </row>
    <row r="9" spans="1:13" ht="12" customHeight="1">
      <c r="A9" s="72"/>
      <c r="B9" s="65" t="s">
        <v>945</v>
      </c>
      <c r="C9" s="65"/>
      <c r="D9" s="74"/>
      <c r="E9" s="342" t="s">
        <v>946</v>
      </c>
      <c r="F9" s="342" t="s">
        <v>947</v>
      </c>
      <c r="G9" s="25"/>
      <c r="H9" s="72"/>
      <c r="I9" s="65" t="s">
        <v>49</v>
      </c>
      <c r="J9" s="87"/>
      <c r="K9" s="74"/>
      <c r="L9" s="342">
        <v>1061</v>
      </c>
      <c r="M9" s="28"/>
    </row>
    <row r="10" spans="1:13" ht="12" customHeight="1">
      <c r="A10" s="72"/>
      <c r="B10" s="65" t="s">
        <v>204</v>
      </c>
      <c r="C10" s="65"/>
      <c r="D10" s="74"/>
      <c r="E10" s="342">
        <v>208</v>
      </c>
      <c r="F10" s="342" t="s">
        <v>948</v>
      </c>
      <c r="G10" s="25"/>
      <c r="H10" s="72"/>
      <c r="I10" s="65" t="s">
        <v>158</v>
      </c>
      <c r="J10" s="87"/>
      <c r="K10" s="74"/>
      <c r="L10" s="342">
        <v>1063</v>
      </c>
      <c r="M10" s="28"/>
    </row>
    <row r="11" spans="1:13" ht="12" customHeight="1">
      <c r="A11" s="72"/>
      <c r="B11" s="65" t="s">
        <v>950</v>
      </c>
      <c r="C11" s="65"/>
      <c r="D11" s="74"/>
      <c r="E11" s="342">
        <v>232</v>
      </c>
      <c r="F11" s="342">
        <v>2932</v>
      </c>
      <c r="G11" s="25"/>
      <c r="H11" s="72"/>
      <c r="I11" s="65" t="s">
        <v>951</v>
      </c>
      <c r="J11" s="65"/>
      <c r="K11" s="74"/>
      <c r="L11" s="342">
        <v>1064</v>
      </c>
      <c r="M11" s="28"/>
    </row>
    <row r="12" spans="1:13" ht="12" customHeight="1">
      <c r="A12" s="72"/>
      <c r="B12" s="343" t="s">
        <v>226</v>
      </c>
      <c r="C12" s="228"/>
      <c r="D12" s="230"/>
      <c r="E12" s="344">
        <v>237</v>
      </c>
      <c r="F12" s="344"/>
      <c r="G12" s="25"/>
      <c r="H12" s="72"/>
      <c r="I12" s="65" t="s">
        <v>73</v>
      </c>
      <c r="J12" s="65"/>
      <c r="K12" s="74"/>
      <c r="L12" s="342">
        <v>1068</v>
      </c>
      <c r="M12" s="28"/>
    </row>
    <row r="13" spans="1:13" ht="12" customHeight="1">
      <c r="A13" s="72"/>
      <c r="B13" s="6" t="s">
        <v>248</v>
      </c>
      <c r="C13" s="128"/>
      <c r="D13" s="90"/>
      <c r="E13" s="340"/>
      <c r="F13" s="340"/>
      <c r="G13" s="25"/>
      <c r="H13" s="72"/>
      <c r="I13" s="65" t="s">
        <v>129</v>
      </c>
      <c r="J13" s="65"/>
      <c r="K13" s="74"/>
      <c r="L13" s="342" t="s">
        <v>1018</v>
      </c>
      <c r="M13" s="15"/>
    </row>
    <row r="14" spans="1:13" ht="12" customHeight="1">
      <c r="A14" s="72"/>
      <c r="B14" s="65" t="s">
        <v>272</v>
      </c>
      <c r="C14" s="65"/>
      <c r="D14" s="74"/>
      <c r="E14" s="341" t="s">
        <v>955</v>
      </c>
      <c r="F14" s="341" t="s">
        <v>956</v>
      </c>
      <c r="G14" s="25"/>
      <c r="H14" s="72"/>
      <c r="I14" s="87" t="s">
        <v>249</v>
      </c>
      <c r="J14" s="65"/>
      <c r="K14" s="74"/>
      <c r="L14" s="342" t="s">
        <v>1019</v>
      </c>
      <c r="M14" s="28"/>
    </row>
    <row r="15" spans="1:13" ht="12" customHeight="1">
      <c r="A15" s="72"/>
      <c r="B15" s="65" t="s">
        <v>298</v>
      </c>
      <c r="C15" s="65"/>
      <c r="D15" s="74"/>
      <c r="E15" s="342" t="s">
        <v>958</v>
      </c>
      <c r="F15" s="342" t="s">
        <v>959</v>
      </c>
      <c r="G15" s="25"/>
      <c r="H15" s="72"/>
      <c r="I15" s="65" t="s">
        <v>275</v>
      </c>
      <c r="J15" s="65"/>
      <c r="K15" s="74"/>
      <c r="L15" s="342">
        <v>13</v>
      </c>
      <c r="M15" s="28"/>
    </row>
    <row r="16" spans="1:13" ht="12" customHeight="1">
      <c r="A16" s="72"/>
      <c r="B16" s="65" t="s">
        <v>322</v>
      </c>
      <c r="C16" s="65"/>
      <c r="D16" s="74"/>
      <c r="E16" s="342">
        <v>215</v>
      </c>
      <c r="F16" s="342">
        <v>2815</v>
      </c>
      <c r="G16" s="25"/>
      <c r="H16" s="72"/>
      <c r="I16" s="128" t="s">
        <v>301</v>
      </c>
      <c r="J16" s="128"/>
      <c r="K16" s="90"/>
      <c r="L16" s="345">
        <v>14</v>
      </c>
      <c r="M16" s="9"/>
    </row>
    <row r="17" spans="1:13" ht="12" customHeight="1">
      <c r="A17" s="72"/>
      <c r="B17" s="65" t="s">
        <v>345</v>
      </c>
      <c r="C17" s="65"/>
      <c r="D17" s="74"/>
      <c r="E17" s="342">
        <v>218</v>
      </c>
      <c r="F17" s="342">
        <v>2818</v>
      </c>
      <c r="G17" s="25"/>
      <c r="H17" s="103"/>
      <c r="I17" s="277"/>
      <c r="J17" s="163"/>
      <c r="K17" s="164" t="s">
        <v>290</v>
      </c>
      <c r="L17" s="347"/>
      <c r="M17" s="28"/>
    </row>
    <row r="18" spans="1:13" ht="12" customHeight="1">
      <c r="A18" s="72"/>
      <c r="B18" s="65" t="s">
        <v>369</v>
      </c>
      <c r="C18" s="65"/>
      <c r="D18" s="74"/>
      <c r="E18" s="342">
        <v>231</v>
      </c>
      <c r="F18" s="342">
        <v>2931</v>
      </c>
      <c r="G18" s="25"/>
      <c r="H18" s="72"/>
      <c r="I18" s="65" t="s">
        <v>348</v>
      </c>
      <c r="J18" s="65"/>
      <c r="K18" s="74"/>
      <c r="L18" s="341">
        <v>1671</v>
      </c>
      <c r="M18" s="28"/>
    </row>
    <row r="19" spans="1:13" ht="12" customHeight="1">
      <c r="A19" s="72"/>
      <c r="B19" s="343" t="s">
        <v>393</v>
      </c>
      <c r="C19" s="228"/>
      <c r="D19" s="230"/>
      <c r="E19" s="344">
        <v>238</v>
      </c>
      <c r="F19" s="344"/>
      <c r="G19" s="25"/>
      <c r="H19" s="72"/>
      <c r="I19" s="128" t="s">
        <v>372</v>
      </c>
      <c r="J19" s="128"/>
      <c r="K19" s="90"/>
      <c r="L19" s="345">
        <v>1674</v>
      </c>
      <c r="M19" s="9"/>
    </row>
    <row r="20" spans="1:13" ht="12" customHeight="1">
      <c r="A20" s="72"/>
      <c r="B20" s="6" t="s">
        <v>965</v>
      </c>
      <c r="C20" s="128"/>
      <c r="D20" s="90"/>
      <c r="E20" s="340"/>
      <c r="F20" s="340"/>
      <c r="G20" s="25"/>
      <c r="H20" s="103"/>
      <c r="I20" s="277"/>
      <c r="J20" s="163"/>
      <c r="K20" s="164" t="s">
        <v>396</v>
      </c>
      <c r="L20" s="347"/>
      <c r="M20" s="28"/>
    </row>
    <row r="21" spans="1:13" ht="12" customHeight="1">
      <c r="A21" s="72"/>
      <c r="B21" s="65" t="s">
        <v>1027</v>
      </c>
      <c r="C21" s="65"/>
      <c r="D21" s="74"/>
      <c r="E21" s="341" t="s">
        <v>966</v>
      </c>
      <c r="F21" s="341" t="s">
        <v>967</v>
      </c>
      <c r="G21" s="25"/>
      <c r="H21" s="72"/>
      <c r="I21" s="65" t="s">
        <v>271</v>
      </c>
      <c r="J21" s="65"/>
      <c r="K21" s="74"/>
      <c r="L21" s="341">
        <v>151</v>
      </c>
      <c r="M21" s="28"/>
    </row>
    <row r="22" spans="1:13" ht="12" customHeight="1">
      <c r="A22" s="72"/>
      <c r="B22" s="65" t="s">
        <v>1028</v>
      </c>
      <c r="C22" s="65"/>
      <c r="D22" s="74"/>
      <c r="E22" s="341" t="s">
        <v>966</v>
      </c>
      <c r="F22" s="341" t="s">
        <v>967</v>
      </c>
      <c r="G22" s="25"/>
      <c r="H22" s="72"/>
      <c r="I22" s="128" t="s">
        <v>436</v>
      </c>
      <c r="J22" s="128"/>
      <c r="K22" s="90"/>
      <c r="L22" s="345" t="s">
        <v>970</v>
      </c>
      <c r="M22" s="9"/>
    </row>
    <row r="23" spans="1:13" ht="12" customHeight="1">
      <c r="A23" s="72"/>
      <c r="B23" s="65" t="s">
        <v>481</v>
      </c>
      <c r="C23" s="65"/>
      <c r="D23" s="74"/>
      <c r="E23" s="342" t="s">
        <v>968</v>
      </c>
      <c r="F23" s="342" t="s">
        <v>969</v>
      </c>
      <c r="G23" s="25"/>
      <c r="H23" s="103"/>
      <c r="I23" s="277"/>
      <c r="J23" s="163"/>
      <c r="K23" s="164" t="s">
        <v>459</v>
      </c>
      <c r="L23" s="347"/>
      <c r="M23" s="28"/>
    </row>
    <row r="24" spans="1:13" ht="12" customHeight="1">
      <c r="A24" s="72"/>
      <c r="B24" s="65" t="s">
        <v>506</v>
      </c>
      <c r="C24" s="65"/>
      <c r="D24" s="74"/>
      <c r="E24" s="342" t="s">
        <v>973</v>
      </c>
      <c r="F24" s="342" t="s">
        <v>974</v>
      </c>
      <c r="G24" s="25"/>
      <c r="H24" s="72"/>
      <c r="I24" s="65" t="s">
        <v>484</v>
      </c>
      <c r="J24" s="65"/>
      <c r="K24" s="74"/>
      <c r="L24" s="341" t="s">
        <v>977</v>
      </c>
      <c r="M24" s="28"/>
    </row>
    <row r="25" spans="1:13" ht="12" customHeight="1">
      <c r="A25" s="72"/>
      <c r="B25" s="65" t="s">
        <v>530</v>
      </c>
      <c r="C25" s="65"/>
      <c r="D25" s="198"/>
      <c r="E25" s="342" t="s">
        <v>976</v>
      </c>
      <c r="F25" s="342">
        <v>2974</v>
      </c>
      <c r="G25" s="25"/>
      <c r="H25" s="72"/>
      <c r="I25" s="65" t="s">
        <v>509</v>
      </c>
      <c r="J25" s="65"/>
      <c r="K25" s="74"/>
      <c r="L25" s="342" t="s">
        <v>980</v>
      </c>
      <c r="M25" s="28" t="s">
        <v>730</v>
      </c>
    </row>
    <row r="26" spans="1:13" ht="12" customHeight="1">
      <c r="A26" s="72"/>
      <c r="B26" s="128" t="s">
        <v>555</v>
      </c>
      <c r="C26" s="128"/>
      <c r="D26" s="90"/>
      <c r="E26" s="345" t="s">
        <v>978</v>
      </c>
      <c r="F26" s="345" t="s">
        <v>979</v>
      </c>
      <c r="G26" s="25"/>
      <c r="H26" s="72"/>
      <c r="I26" s="65" t="s">
        <v>981</v>
      </c>
      <c r="J26" s="65"/>
      <c r="K26" s="74"/>
      <c r="L26" s="342" t="s">
        <v>982</v>
      </c>
      <c r="M26" s="28" t="s">
        <v>730</v>
      </c>
    </row>
    <row r="27" spans="1:13" ht="12" customHeight="1">
      <c r="A27" s="348"/>
      <c r="B27" s="162"/>
      <c r="C27" s="163"/>
      <c r="D27" s="349" t="s">
        <v>290</v>
      </c>
      <c r="E27" s="347"/>
      <c r="F27" s="347"/>
      <c r="G27" s="25"/>
      <c r="H27" s="72"/>
      <c r="I27" s="65" t="s">
        <v>558</v>
      </c>
      <c r="J27" s="65"/>
      <c r="K27" s="74"/>
      <c r="L27" s="342" t="s">
        <v>983</v>
      </c>
      <c r="M27" s="28"/>
    </row>
    <row r="28" spans="1:13" ht="12" customHeight="1">
      <c r="A28" s="72"/>
      <c r="B28" s="6" t="s">
        <v>601</v>
      </c>
      <c r="C28" s="128"/>
      <c r="D28" s="128"/>
      <c r="E28" s="340"/>
      <c r="F28" s="340"/>
      <c r="G28" s="25"/>
      <c r="H28" s="72"/>
      <c r="I28" s="65" t="s">
        <v>579</v>
      </c>
      <c r="J28" s="65"/>
      <c r="K28" s="74"/>
      <c r="L28" s="342">
        <v>4191</v>
      </c>
      <c r="M28" s="28"/>
    </row>
    <row r="29" spans="1:13" ht="12" customHeight="1">
      <c r="A29" s="72"/>
      <c r="B29" s="65" t="s">
        <v>623</v>
      </c>
      <c r="C29" s="65"/>
      <c r="D29" s="74"/>
      <c r="E29" s="341" t="s">
        <v>986</v>
      </c>
      <c r="F29" s="341" t="s">
        <v>987</v>
      </c>
      <c r="G29" s="25"/>
      <c r="H29" s="72"/>
      <c r="I29" s="65" t="s">
        <v>602</v>
      </c>
      <c r="J29" s="65"/>
      <c r="K29" s="74"/>
      <c r="L29" s="342" t="s">
        <v>989</v>
      </c>
      <c r="M29" s="28"/>
    </row>
    <row r="30" spans="1:13" ht="12" customHeight="1">
      <c r="A30" s="72"/>
      <c r="B30" s="65" t="s">
        <v>647</v>
      </c>
      <c r="C30" s="65"/>
      <c r="D30" s="74"/>
      <c r="E30" s="342">
        <v>33</v>
      </c>
      <c r="F30" s="342">
        <v>393</v>
      </c>
      <c r="G30" s="25"/>
      <c r="H30" s="72"/>
      <c r="I30" s="65" t="s">
        <v>626</v>
      </c>
      <c r="J30" s="65"/>
      <c r="K30" s="74"/>
      <c r="L30" s="342" t="s">
        <v>990</v>
      </c>
      <c r="M30" s="28"/>
    </row>
    <row r="31" spans="1:13" ht="12" customHeight="1">
      <c r="A31" s="72"/>
      <c r="B31" s="65" t="s">
        <v>672</v>
      </c>
      <c r="C31" s="65"/>
      <c r="D31" s="74"/>
      <c r="E31" s="342">
        <v>34</v>
      </c>
      <c r="F31" s="342">
        <v>394</v>
      </c>
      <c r="G31" s="25"/>
      <c r="H31" s="72"/>
      <c r="I31" s="65" t="s">
        <v>650</v>
      </c>
      <c r="J31" s="65"/>
      <c r="K31" s="74"/>
      <c r="L31" s="342" t="s">
        <v>991</v>
      </c>
      <c r="M31" s="90"/>
    </row>
    <row r="32" spans="1:13" ht="12" customHeight="1">
      <c r="A32" s="72"/>
      <c r="B32" s="65" t="s">
        <v>698</v>
      </c>
      <c r="C32" s="65"/>
      <c r="D32" s="74"/>
      <c r="E32" s="342">
        <v>35</v>
      </c>
      <c r="F32" s="342">
        <v>395</v>
      </c>
      <c r="G32" s="25"/>
      <c r="H32" s="103"/>
      <c r="I32" s="65" t="s">
        <v>675</v>
      </c>
      <c r="J32" s="65"/>
      <c r="K32" s="74"/>
      <c r="L32" s="342" t="s">
        <v>1022</v>
      </c>
      <c r="M32" s="90"/>
    </row>
    <row r="33" spans="1:13" ht="12" customHeight="1">
      <c r="A33" s="72"/>
      <c r="B33" s="343" t="s">
        <v>721</v>
      </c>
      <c r="C33" s="228"/>
      <c r="D33" s="230"/>
      <c r="E33" s="344">
        <v>37</v>
      </c>
      <c r="F33" s="344">
        <v>397</v>
      </c>
      <c r="G33" s="245"/>
      <c r="H33" s="72"/>
      <c r="I33" s="128" t="s">
        <v>829</v>
      </c>
      <c r="J33" s="128"/>
      <c r="K33" s="90"/>
      <c r="L33" s="345">
        <v>487</v>
      </c>
      <c r="M33" s="9"/>
    </row>
    <row r="34" spans="1:13" ht="12" customHeight="1">
      <c r="A34" s="72"/>
      <c r="B34" s="350" t="s">
        <v>746</v>
      </c>
      <c r="C34" s="287"/>
      <c r="D34" s="287"/>
      <c r="E34" s="346">
        <v>4091</v>
      </c>
      <c r="F34" s="346"/>
      <c r="G34" s="25"/>
      <c r="H34" s="72"/>
      <c r="I34" s="277"/>
      <c r="J34" s="163"/>
      <c r="K34" s="164" t="s">
        <v>357</v>
      </c>
      <c r="L34" s="347"/>
      <c r="M34" s="28"/>
    </row>
    <row r="35" spans="1:13" ht="12" customHeight="1">
      <c r="A35" s="72"/>
      <c r="B35" s="6" t="s">
        <v>767</v>
      </c>
      <c r="C35" s="128"/>
      <c r="D35" s="128"/>
      <c r="E35" s="340"/>
      <c r="F35" s="340"/>
      <c r="G35" s="245"/>
      <c r="H35" s="72"/>
      <c r="I35" s="65" t="s">
        <v>749</v>
      </c>
      <c r="J35" s="65"/>
      <c r="K35" s="66" t="s">
        <v>678</v>
      </c>
      <c r="L35" s="340">
        <v>477</v>
      </c>
      <c r="M35" s="9"/>
    </row>
    <row r="36" spans="1:13" ht="12" customHeight="1">
      <c r="A36" s="72"/>
      <c r="B36" s="65" t="s">
        <v>994</v>
      </c>
      <c r="C36" s="65"/>
      <c r="D36" s="74"/>
      <c r="E36" s="341">
        <v>41</v>
      </c>
      <c r="F36" s="341">
        <v>491</v>
      </c>
      <c r="G36" s="25"/>
      <c r="H36" s="162"/>
      <c r="I36" s="163"/>
      <c r="J36" s="163"/>
      <c r="K36" s="164" t="s">
        <v>538</v>
      </c>
      <c r="L36" s="364" t="s">
        <v>1023</v>
      </c>
      <c r="M36" s="28"/>
    </row>
    <row r="37" spans="1:13" ht="12" customHeight="1">
      <c r="A37" s="72"/>
      <c r="B37" s="65" t="s">
        <v>997</v>
      </c>
      <c r="C37" s="65"/>
      <c r="D37" s="74"/>
      <c r="E37" s="342" t="s">
        <v>1024</v>
      </c>
      <c r="F37" s="342" t="s">
        <v>998</v>
      </c>
      <c r="G37" s="245"/>
      <c r="H37" s="32"/>
      <c r="I37" s="32"/>
      <c r="J37" s="32"/>
      <c r="K37" s="32"/>
      <c r="L37" s="32"/>
      <c r="M37" s="28"/>
    </row>
    <row r="38" spans="1:13" ht="12" customHeight="1">
      <c r="A38" s="72"/>
      <c r="B38" s="343" t="s">
        <v>813</v>
      </c>
      <c r="C38" s="228"/>
      <c r="D38" s="230"/>
      <c r="E38" s="344">
        <v>4562</v>
      </c>
      <c r="F38" s="344"/>
      <c r="G38" s="245"/>
      <c r="H38" s="32"/>
      <c r="I38" s="32"/>
      <c r="J38" s="32"/>
      <c r="K38" s="32"/>
      <c r="L38" s="32"/>
      <c r="M38" s="28"/>
    </row>
    <row r="39" spans="1:13" ht="12" customHeight="1">
      <c r="A39" s="72"/>
      <c r="B39" s="6" t="s">
        <v>831</v>
      </c>
      <c r="C39" s="128"/>
      <c r="D39" s="90"/>
      <c r="E39" s="340"/>
      <c r="F39" s="340"/>
      <c r="G39" s="25"/>
      <c r="H39" s="32"/>
      <c r="I39" s="32"/>
      <c r="J39" s="32"/>
      <c r="K39" s="32"/>
      <c r="L39" s="32"/>
      <c r="M39" s="28"/>
    </row>
    <row r="40" spans="1:12" ht="12" customHeight="1">
      <c r="A40" s="72"/>
      <c r="B40" s="65" t="s">
        <v>845</v>
      </c>
      <c r="C40" s="65"/>
      <c r="D40" s="74"/>
      <c r="E40" s="341" t="s">
        <v>1000</v>
      </c>
      <c r="F40" s="341" t="s">
        <v>1001</v>
      </c>
      <c r="G40" s="25"/>
      <c r="H40" s="32"/>
      <c r="I40" s="32"/>
      <c r="J40" s="32"/>
      <c r="K40" s="32"/>
      <c r="L40" s="32"/>
    </row>
    <row r="41" spans="1:12" ht="12" customHeight="1">
      <c r="A41" s="103"/>
      <c r="B41" s="65" t="s">
        <v>861</v>
      </c>
      <c r="C41" s="65"/>
      <c r="D41" s="74"/>
      <c r="E41" s="342" t="s">
        <v>1002</v>
      </c>
      <c r="F41" s="342"/>
      <c r="G41" s="25"/>
      <c r="H41" s="32"/>
      <c r="I41" s="32"/>
      <c r="J41" s="32"/>
      <c r="K41" s="32"/>
      <c r="L41" s="32"/>
    </row>
    <row r="42" spans="1:12" ht="12" customHeight="1">
      <c r="A42" s="72"/>
      <c r="B42" s="128" t="s">
        <v>924</v>
      </c>
      <c r="C42" s="128"/>
      <c r="D42" s="90"/>
      <c r="E42" s="345">
        <v>486</v>
      </c>
      <c r="F42" s="345"/>
      <c r="G42" s="25"/>
      <c r="H42" s="32"/>
      <c r="I42" s="32"/>
      <c r="J42" s="32"/>
      <c r="K42" s="32"/>
      <c r="L42" s="32"/>
    </row>
    <row r="43" spans="1:12" ht="12" customHeight="1">
      <c r="A43" s="72"/>
      <c r="B43" s="277"/>
      <c r="C43" s="163"/>
      <c r="D43" s="164" t="s">
        <v>459</v>
      </c>
      <c r="E43" s="347"/>
      <c r="F43" s="347"/>
      <c r="G43" s="25"/>
      <c r="H43" s="32"/>
      <c r="I43" s="32"/>
      <c r="J43" s="32"/>
      <c r="K43" s="32"/>
      <c r="L43" s="32"/>
    </row>
    <row r="44" spans="1:12" ht="12" customHeight="1">
      <c r="A44" s="72"/>
      <c r="B44" s="65" t="s">
        <v>889</v>
      </c>
      <c r="C44" s="65"/>
      <c r="D44" s="66" t="s">
        <v>653</v>
      </c>
      <c r="E44" s="341">
        <v>481</v>
      </c>
      <c r="F44" s="351"/>
      <c r="G44" s="25"/>
      <c r="H44" s="32"/>
      <c r="I44" s="32"/>
      <c r="J44" s="32"/>
      <c r="K44" s="32"/>
      <c r="L44" s="32"/>
    </row>
    <row r="45" spans="1:12" ht="12" customHeight="1">
      <c r="A45" s="72"/>
      <c r="B45" s="65" t="s">
        <v>897</v>
      </c>
      <c r="C45" s="65"/>
      <c r="D45" s="66" t="s">
        <v>678</v>
      </c>
      <c r="E45" s="342">
        <v>169</v>
      </c>
      <c r="F45" s="352"/>
      <c r="G45" s="25"/>
      <c r="H45" s="32"/>
      <c r="I45" s="32"/>
      <c r="J45" s="32"/>
      <c r="K45" s="32"/>
      <c r="L45" s="32"/>
    </row>
    <row r="46" spans="1:6" ht="12" customHeight="1">
      <c r="A46" s="72"/>
      <c r="B46" s="65" t="s">
        <v>1005</v>
      </c>
      <c r="C46" s="65"/>
      <c r="D46" s="66" t="s">
        <v>819</v>
      </c>
      <c r="E46" s="345">
        <v>476</v>
      </c>
      <c r="F46" s="353"/>
    </row>
    <row r="47" spans="1:6" ht="12" customHeight="1">
      <c r="A47" s="162"/>
      <c r="B47" s="163"/>
      <c r="C47" s="163"/>
      <c r="D47" s="164" t="s">
        <v>910</v>
      </c>
      <c r="E47" s="364" t="s">
        <v>1025</v>
      </c>
      <c r="F47" s="364" t="s">
        <v>1023</v>
      </c>
    </row>
    <row r="48" spans="1:4" ht="12" customHeight="1">
      <c r="A48" s="32"/>
      <c r="B48" s="32"/>
      <c r="C48" s="32"/>
      <c r="D48" s="32"/>
    </row>
    <row r="49" spans="1:4" ht="12" customHeight="1">
      <c r="A49" s="32"/>
      <c r="B49" s="32"/>
      <c r="C49" s="32"/>
      <c r="D49" s="32"/>
    </row>
    <row r="50" spans="1:4" ht="12" customHeight="1">
      <c r="A50" s="32"/>
      <c r="B50" s="32"/>
      <c r="C50" s="32"/>
      <c r="D50" s="32"/>
    </row>
    <row r="51" spans="1:13" ht="12" customHeight="1">
      <c r="A51" s="32"/>
      <c r="B51" s="32"/>
      <c r="C51" s="32"/>
      <c r="D51" s="32"/>
      <c r="M51" s="331"/>
    </row>
    <row r="52" spans="3:13" ht="12" customHeight="1">
      <c r="C52" s="128"/>
      <c r="D52" s="128"/>
      <c r="M52" s="331"/>
    </row>
    <row r="53" spans="3:13" ht="12" customHeight="1">
      <c r="C53" s="128"/>
      <c r="D53" s="128"/>
      <c r="M53" s="331"/>
    </row>
    <row r="54" spans="3:13" ht="12" customHeight="1">
      <c r="C54" s="128"/>
      <c r="D54" s="128"/>
      <c r="M54" s="331"/>
    </row>
    <row r="55" spans="3:13" ht="12" customHeight="1">
      <c r="C55" s="128"/>
      <c r="D55" s="128"/>
      <c r="M55" s="331"/>
    </row>
    <row r="56" spans="3:13" ht="12" customHeight="1">
      <c r="C56" s="128"/>
      <c r="D56" s="128"/>
      <c r="M56" s="331"/>
    </row>
    <row r="57" spans="3:13" ht="12" customHeight="1">
      <c r="C57" s="128"/>
      <c r="D57" s="128"/>
      <c r="M57" s="331"/>
    </row>
    <row r="58" spans="3:13" ht="12" customHeight="1">
      <c r="C58" s="128"/>
      <c r="D58" s="128"/>
      <c r="M58" s="331"/>
    </row>
    <row r="59" spans="3:4" ht="12" customHeight="1">
      <c r="C59" s="128"/>
      <c r="D59" s="128"/>
    </row>
    <row r="60" spans="3:4" ht="12" customHeight="1">
      <c r="C60" s="128"/>
      <c r="D60" s="128"/>
    </row>
    <row r="61" spans="3:4" ht="12" customHeight="1">
      <c r="C61" s="128"/>
      <c r="D61" s="128"/>
    </row>
    <row r="62" spans="3:4" ht="12" customHeight="1">
      <c r="C62" s="128"/>
      <c r="D62" s="128"/>
    </row>
    <row r="63" spans="3:4" ht="12" customHeight="1">
      <c r="C63" s="128"/>
      <c r="D63" s="128"/>
    </row>
  </sheetData>
  <sheetProtection/>
  <hyperlinks>
    <hyperlink ref="N2" r:id="rId1" display="http://Liassefiscale.free.fr"/>
  </hyperlinks>
  <printOptions horizontalCentered="1" verticalCentered="1"/>
  <pageMargins left="0.3937007874015748" right="0.2755905511811024" top="0.1968503937007874" bottom="0.1968503937007874" header="0.2755905511811024" footer="0.275590551181102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9"/>
  <sheetViews>
    <sheetView showGridLines="0" showZeros="0" zoomScalePageLayoutView="0" workbookViewId="0" topLeftCell="A1">
      <selection activeCell="A1" sqref="A1"/>
    </sheetView>
  </sheetViews>
  <sheetFormatPr defaultColWidth="11.421875" defaultRowHeight="13.5" customHeight="1"/>
  <cols>
    <col min="1" max="1" width="1.1484375" style="224" customWidth="1"/>
    <col min="2" max="2" width="6.28125" style="18" customWidth="1"/>
    <col min="3" max="3" width="2.7109375" style="18" customWidth="1"/>
    <col min="4" max="4" width="39.140625" style="18" customWidth="1"/>
    <col min="5" max="5" width="5.7109375" style="18" customWidth="1"/>
    <col min="6" max="6" width="19.8515625" style="18" customWidth="1"/>
    <col min="7" max="16384" width="11.421875" style="18" customWidth="1"/>
  </cols>
  <sheetData>
    <row r="2" spans="1:2" ht="17.25" customHeight="1">
      <c r="A2" s="28"/>
      <c r="B2" s="338" t="s">
        <v>938</v>
      </c>
    </row>
    <row r="3" spans="1:6" ht="13.5" customHeight="1">
      <c r="A3" s="28"/>
      <c r="F3" s="9" t="s">
        <v>939</v>
      </c>
    </row>
    <row r="4" spans="1:6" ht="13.5" customHeight="1">
      <c r="A4" s="28"/>
      <c r="B4" s="37"/>
      <c r="C4" s="38" t="s">
        <v>17</v>
      </c>
      <c r="D4" s="38"/>
      <c r="E4" s="52"/>
      <c r="F4" s="154" t="s">
        <v>18</v>
      </c>
    </row>
    <row r="5" spans="1:6" ht="13.5" customHeight="1">
      <c r="A5" s="28"/>
      <c r="B5" s="72"/>
      <c r="C5" s="65" t="s">
        <v>57</v>
      </c>
      <c r="D5" s="65"/>
      <c r="E5" s="65"/>
      <c r="F5" s="341" t="s">
        <v>1014</v>
      </c>
    </row>
    <row r="6" spans="1:6" ht="13.5" customHeight="1">
      <c r="A6" s="28"/>
      <c r="B6" s="72"/>
      <c r="C6" s="65" t="s">
        <v>78</v>
      </c>
      <c r="D6" s="65"/>
      <c r="E6" s="65"/>
      <c r="F6" s="342" t="s">
        <v>942</v>
      </c>
    </row>
    <row r="7" spans="1:6" ht="13.5" customHeight="1">
      <c r="A7" s="28"/>
      <c r="B7" s="72"/>
      <c r="C7" s="65" t="s">
        <v>106</v>
      </c>
      <c r="D7" s="65"/>
      <c r="E7" s="65"/>
      <c r="F7" s="342" t="s">
        <v>1013</v>
      </c>
    </row>
    <row r="8" spans="1:6" ht="13.5" customHeight="1">
      <c r="A8" s="28"/>
      <c r="B8" s="72"/>
      <c r="C8" s="65"/>
      <c r="D8" s="87" t="s">
        <v>134</v>
      </c>
      <c r="E8" s="65"/>
      <c r="F8" s="342"/>
    </row>
    <row r="9" spans="1:6" ht="13.5" customHeight="1">
      <c r="A9" s="28"/>
      <c r="B9" s="72"/>
      <c r="C9" s="65" t="s">
        <v>160</v>
      </c>
      <c r="D9" s="65"/>
      <c r="E9" s="65"/>
      <c r="F9" s="342" t="s">
        <v>1017</v>
      </c>
    </row>
    <row r="10" spans="1:6" ht="13.5" customHeight="1">
      <c r="A10" s="28"/>
      <c r="B10" s="72"/>
      <c r="C10" s="65" t="s">
        <v>184</v>
      </c>
      <c r="D10" s="65"/>
      <c r="E10" s="65"/>
      <c r="F10" s="342" t="s">
        <v>949</v>
      </c>
    </row>
    <row r="11" spans="1:6" ht="13.5" customHeight="1">
      <c r="A11" s="28"/>
      <c r="B11" s="72"/>
      <c r="C11" s="65" t="s">
        <v>208</v>
      </c>
      <c r="D11" s="65"/>
      <c r="E11" s="65"/>
      <c r="F11" s="342">
        <v>74</v>
      </c>
    </row>
    <row r="12" spans="1:6" ht="13.5" customHeight="1">
      <c r="A12" s="15"/>
      <c r="B12" s="72"/>
      <c r="C12" s="65" t="s">
        <v>1033</v>
      </c>
      <c r="D12" s="65"/>
      <c r="E12" s="65"/>
      <c r="F12" s="342" t="s">
        <v>952</v>
      </c>
    </row>
    <row r="13" spans="1:6" ht="13.5" customHeight="1">
      <c r="A13" s="28"/>
      <c r="B13" s="72"/>
      <c r="C13" s="65" t="s">
        <v>953</v>
      </c>
      <c r="D13" s="65"/>
      <c r="E13" s="65"/>
      <c r="F13" s="345" t="s">
        <v>954</v>
      </c>
    </row>
    <row r="14" spans="1:6" ht="13.5" customHeight="1">
      <c r="A14" s="28"/>
      <c r="B14" s="103"/>
      <c r="C14" s="104"/>
      <c r="D14" s="134" t="s">
        <v>957</v>
      </c>
      <c r="E14" s="106" t="s">
        <v>85</v>
      </c>
      <c r="F14" s="346"/>
    </row>
    <row r="15" spans="1:6" ht="13.5" customHeight="1">
      <c r="A15" s="9"/>
      <c r="B15" s="72"/>
      <c r="C15" s="65" t="s">
        <v>303</v>
      </c>
      <c r="D15" s="65"/>
      <c r="E15" s="65"/>
      <c r="F15" s="341" t="s">
        <v>960</v>
      </c>
    </row>
    <row r="16" spans="1:6" ht="13.5" customHeight="1">
      <c r="A16" s="28"/>
      <c r="B16" s="72"/>
      <c r="C16" s="65" t="s">
        <v>326</v>
      </c>
      <c r="D16" s="65"/>
      <c r="E16" s="65"/>
      <c r="F16" s="342" t="s">
        <v>1020</v>
      </c>
    </row>
    <row r="17" spans="1:6" ht="13.5" customHeight="1">
      <c r="A17" s="28"/>
      <c r="B17" s="72"/>
      <c r="C17" s="65" t="s">
        <v>961</v>
      </c>
      <c r="D17" s="65"/>
      <c r="E17" s="65"/>
      <c r="F17" s="342" t="s">
        <v>962</v>
      </c>
    </row>
    <row r="18" spans="1:6" ht="13.5" customHeight="1">
      <c r="A18" s="9"/>
      <c r="B18" s="72"/>
      <c r="C18" s="65" t="s">
        <v>326</v>
      </c>
      <c r="D18" s="65"/>
      <c r="E18" s="65"/>
      <c r="F18" s="342" t="s">
        <v>1021</v>
      </c>
    </row>
    <row r="19" spans="1:6" ht="13.5" customHeight="1">
      <c r="A19" s="28"/>
      <c r="B19" s="72"/>
      <c r="C19" s="65" t="s">
        <v>963</v>
      </c>
      <c r="D19" s="65"/>
      <c r="E19" s="65"/>
      <c r="F19" s="342" t="s">
        <v>964</v>
      </c>
    </row>
    <row r="20" spans="1:6" ht="13.5" customHeight="1">
      <c r="A20" s="28"/>
      <c r="B20" s="72"/>
      <c r="C20" s="65" t="s">
        <v>415</v>
      </c>
      <c r="D20" s="65"/>
      <c r="E20" s="65"/>
      <c r="F20" s="342">
        <v>63</v>
      </c>
    </row>
    <row r="21" spans="1:6" ht="13.5" customHeight="1">
      <c r="A21" s="9"/>
      <c r="B21" s="72"/>
      <c r="C21" s="65" t="s">
        <v>438</v>
      </c>
      <c r="D21" s="65"/>
      <c r="E21" s="65"/>
      <c r="F21" s="342" t="s">
        <v>1015</v>
      </c>
    </row>
    <row r="22" spans="1:6" ht="13.5" customHeight="1">
      <c r="A22" s="28"/>
      <c r="B22" s="72"/>
      <c r="C22" s="65" t="s">
        <v>971</v>
      </c>
      <c r="D22" s="65"/>
      <c r="E22" s="65"/>
      <c r="F22" s="342" t="s">
        <v>972</v>
      </c>
    </row>
    <row r="23" spans="1:6" ht="13.5" customHeight="1">
      <c r="A23" s="28"/>
      <c r="B23" s="72"/>
      <c r="C23" s="192"/>
      <c r="D23" s="65" t="s">
        <v>486</v>
      </c>
      <c r="E23" s="65"/>
      <c r="F23" s="342" t="s">
        <v>975</v>
      </c>
    </row>
    <row r="24" spans="1:6" ht="13.5" customHeight="1">
      <c r="A24" s="28" t="s">
        <v>730</v>
      </c>
      <c r="B24" s="72"/>
      <c r="C24" s="175"/>
      <c r="D24" s="65" t="s">
        <v>1030</v>
      </c>
      <c r="E24" s="65"/>
      <c r="F24" s="342">
        <v>6816</v>
      </c>
    </row>
    <row r="25" spans="1:6" ht="13.5" customHeight="1">
      <c r="A25" s="28" t="s">
        <v>730</v>
      </c>
      <c r="B25" s="72"/>
      <c r="C25" s="175"/>
      <c r="D25" s="65" t="s">
        <v>1031</v>
      </c>
      <c r="E25" s="65"/>
      <c r="F25" s="342">
        <v>6817</v>
      </c>
    </row>
    <row r="26" spans="1:6" ht="13.5" customHeight="1">
      <c r="A26" s="28"/>
      <c r="B26" s="72"/>
      <c r="C26" s="209"/>
      <c r="D26" s="65" t="s">
        <v>1032</v>
      </c>
      <c r="E26" s="65"/>
      <c r="F26" s="342">
        <v>6815</v>
      </c>
    </row>
    <row r="27" spans="1:6" ht="13.5" customHeight="1">
      <c r="A27" s="28"/>
      <c r="B27" s="72"/>
      <c r="C27" s="65" t="s">
        <v>984</v>
      </c>
      <c r="D27" s="65"/>
      <c r="E27" s="65"/>
      <c r="F27" s="342" t="s">
        <v>985</v>
      </c>
    </row>
    <row r="28" spans="1:6" ht="13.5" customHeight="1">
      <c r="A28" s="28"/>
      <c r="B28" s="103"/>
      <c r="C28" s="104"/>
      <c r="D28" s="105" t="s">
        <v>988</v>
      </c>
      <c r="E28" s="106" t="s">
        <v>112</v>
      </c>
      <c r="F28" s="345"/>
    </row>
    <row r="29" spans="1:6" ht="13.5" customHeight="1">
      <c r="A29" s="28"/>
      <c r="B29" s="81" t="s">
        <v>628</v>
      </c>
      <c r="C29" s="131"/>
      <c r="D29" s="131"/>
      <c r="E29" s="219"/>
      <c r="F29" s="347"/>
    </row>
    <row r="30" spans="1:6" ht="13.5" customHeight="1">
      <c r="A30" s="90"/>
      <c r="B30" s="221"/>
      <c r="C30" s="65" t="s">
        <v>652</v>
      </c>
      <c r="D30" s="65"/>
      <c r="E30" s="66" t="s">
        <v>653</v>
      </c>
      <c r="F30" s="341">
        <v>755</v>
      </c>
    </row>
    <row r="31" spans="1:6" ht="13.5" customHeight="1">
      <c r="A31" s="90"/>
      <c r="B31" s="103"/>
      <c r="C31" s="104" t="s">
        <v>677</v>
      </c>
      <c r="D31" s="104"/>
      <c r="E31" s="106" t="s">
        <v>678</v>
      </c>
      <c r="F31" s="342">
        <v>655</v>
      </c>
    </row>
    <row r="32" spans="1:6" ht="13.5" customHeight="1">
      <c r="A32" s="9"/>
      <c r="B32" s="72"/>
      <c r="C32" s="65" t="s">
        <v>992</v>
      </c>
      <c r="D32" s="65"/>
      <c r="E32" s="65"/>
      <c r="F32" s="342">
        <v>761</v>
      </c>
    </row>
    <row r="33" spans="1:6" ht="13.5" customHeight="1">
      <c r="A33" s="28"/>
      <c r="B33" s="72"/>
      <c r="C33" s="65" t="s">
        <v>993</v>
      </c>
      <c r="D33" s="65"/>
      <c r="E33" s="65"/>
      <c r="F33" s="342">
        <v>762</v>
      </c>
    </row>
    <row r="34" spans="1:6" ht="13.5" customHeight="1">
      <c r="A34" s="9"/>
      <c r="B34" s="72"/>
      <c r="C34" s="65" t="s">
        <v>995</v>
      </c>
      <c r="D34" s="65"/>
      <c r="E34" s="65"/>
      <c r="F34" s="342" t="s">
        <v>996</v>
      </c>
    </row>
    <row r="35" spans="1:6" ht="13.5" customHeight="1">
      <c r="A35" s="28"/>
      <c r="B35" s="72"/>
      <c r="C35" s="65" t="s">
        <v>1033</v>
      </c>
      <c r="D35" s="65"/>
      <c r="E35" s="65"/>
      <c r="F35" s="342" t="s">
        <v>999</v>
      </c>
    </row>
    <row r="36" spans="1:6" ht="13.5" customHeight="1">
      <c r="A36" s="28"/>
      <c r="B36" s="72"/>
      <c r="C36" s="65" t="s">
        <v>784</v>
      </c>
      <c r="D36" s="87"/>
      <c r="E36" s="87"/>
      <c r="F36" s="342">
        <v>766</v>
      </c>
    </row>
    <row r="37" spans="1:6" ht="13.5" customHeight="1">
      <c r="A37" s="28"/>
      <c r="B37" s="72"/>
      <c r="C37" s="65" t="s">
        <v>802</v>
      </c>
      <c r="D37" s="65"/>
      <c r="E37" s="65"/>
      <c r="F37" s="345">
        <v>767</v>
      </c>
    </row>
    <row r="38" spans="1:6" ht="13.5" customHeight="1">
      <c r="A38" s="28"/>
      <c r="B38" s="103"/>
      <c r="C38" s="104"/>
      <c r="D38" s="105" t="s">
        <v>818</v>
      </c>
      <c r="E38" s="106" t="s">
        <v>819</v>
      </c>
      <c r="F38" s="346"/>
    </row>
    <row r="39" spans="2:6" ht="13.5" customHeight="1">
      <c r="B39" s="72"/>
      <c r="C39" s="65" t="s">
        <v>1034</v>
      </c>
      <c r="D39" s="65"/>
      <c r="E39" s="65"/>
      <c r="F39" s="341">
        <v>686</v>
      </c>
    </row>
    <row r="40" spans="2:6" ht="13.5" customHeight="1">
      <c r="B40" s="72"/>
      <c r="C40" s="65" t="s">
        <v>1003</v>
      </c>
      <c r="D40" s="65"/>
      <c r="E40" s="65"/>
      <c r="F40" s="342" t="s">
        <v>1004</v>
      </c>
    </row>
    <row r="41" spans="2:6" ht="13.5" customHeight="1">
      <c r="B41" s="72"/>
      <c r="C41" s="65" t="s">
        <v>864</v>
      </c>
      <c r="D41" s="65"/>
      <c r="E41" s="65"/>
      <c r="F41" s="342">
        <v>666</v>
      </c>
    </row>
    <row r="42" spans="2:6" ht="13.5" customHeight="1">
      <c r="B42" s="72"/>
      <c r="C42" s="65" t="s">
        <v>874</v>
      </c>
      <c r="D42" s="65"/>
      <c r="E42" s="65"/>
      <c r="F42" s="345">
        <v>667</v>
      </c>
    </row>
    <row r="43" spans="2:6" ht="13.5" customHeight="1">
      <c r="B43" s="103"/>
      <c r="C43" s="104"/>
      <c r="D43" s="105" t="s">
        <v>883</v>
      </c>
      <c r="E43" s="106" t="s">
        <v>884</v>
      </c>
      <c r="F43" s="346"/>
    </row>
    <row r="44" spans="2:6" ht="13.5" customHeight="1">
      <c r="B44" s="130" t="s">
        <v>891</v>
      </c>
      <c r="C44" s="45"/>
      <c r="D44" s="131"/>
      <c r="E44" s="131"/>
      <c r="F44" s="347"/>
    </row>
    <row r="45" spans="2:6" ht="13.5" customHeight="1">
      <c r="B45" s="155" t="s">
        <v>899</v>
      </c>
      <c r="C45" s="45"/>
      <c r="D45" s="131"/>
      <c r="E45" s="131"/>
      <c r="F45" s="354"/>
    </row>
    <row r="46" spans="2:6" ht="13.5" customHeight="1">
      <c r="B46" s="72"/>
      <c r="C46" s="65" t="s">
        <v>61</v>
      </c>
      <c r="D46" s="65"/>
      <c r="E46" s="74"/>
      <c r="F46" s="341">
        <v>771</v>
      </c>
    </row>
    <row r="47" spans="2:6" ht="13.5" customHeight="1">
      <c r="B47" s="72"/>
      <c r="C47" s="65" t="s">
        <v>82</v>
      </c>
      <c r="D47" s="87"/>
      <c r="E47" s="74"/>
      <c r="F47" s="342" t="s">
        <v>1006</v>
      </c>
    </row>
    <row r="48" spans="2:6" ht="13.5" customHeight="1">
      <c r="B48" s="72"/>
      <c r="C48" s="65" t="s">
        <v>1033</v>
      </c>
      <c r="D48" s="65"/>
      <c r="E48" s="74"/>
      <c r="F48" s="345" t="s">
        <v>1007</v>
      </c>
    </row>
    <row r="49" spans="2:6" ht="13.5" customHeight="1">
      <c r="B49" s="115"/>
      <c r="C49" s="104"/>
      <c r="D49" s="105" t="s">
        <v>1008</v>
      </c>
      <c r="E49" s="106" t="s">
        <v>138</v>
      </c>
      <c r="F49" s="346"/>
    </row>
    <row r="50" spans="1:6" ht="13.5" customHeight="1">
      <c r="A50" s="331"/>
      <c r="B50" s="72"/>
      <c r="C50" s="65" t="s">
        <v>1009</v>
      </c>
      <c r="D50" s="65"/>
      <c r="E50" s="74"/>
      <c r="F50" s="355" t="s">
        <v>1026</v>
      </c>
    </row>
    <row r="51" spans="1:6" ht="13.5" customHeight="1">
      <c r="A51" s="331"/>
      <c r="B51" s="72"/>
      <c r="C51" s="65" t="s">
        <v>186</v>
      </c>
      <c r="D51" s="65"/>
      <c r="E51" s="74"/>
      <c r="F51" s="342" t="s">
        <v>1010</v>
      </c>
    </row>
    <row r="52" spans="1:6" ht="13.5" customHeight="1">
      <c r="A52" s="331"/>
      <c r="B52" s="72"/>
      <c r="C52" s="65" t="s">
        <v>1034</v>
      </c>
      <c r="D52" s="65"/>
      <c r="E52" s="74"/>
      <c r="F52" s="345">
        <v>687</v>
      </c>
    </row>
    <row r="53" spans="1:6" ht="13.5" customHeight="1">
      <c r="A53" s="331"/>
      <c r="B53" s="115"/>
      <c r="C53" s="104"/>
      <c r="D53" s="105" t="s">
        <v>1011</v>
      </c>
      <c r="E53" s="106" t="s">
        <v>231</v>
      </c>
      <c r="F53" s="346"/>
    </row>
    <row r="54" spans="1:6" ht="13.5" customHeight="1">
      <c r="A54" s="331"/>
      <c r="B54" s="130" t="s">
        <v>253</v>
      </c>
      <c r="C54" s="45"/>
      <c r="D54" s="131"/>
      <c r="E54" s="45"/>
      <c r="F54" s="347"/>
    </row>
    <row r="55" spans="1:6" ht="13.5" customHeight="1">
      <c r="A55" s="331"/>
      <c r="B55" s="64" t="s">
        <v>278</v>
      </c>
      <c r="C55" s="65"/>
      <c r="D55" s="65"/>
      <c r="E55" s="66" t="s">
        <v>279</v>
      </c>
      <c r="F55" s="341">
        <v>691</v>
      </c>
    </row>
    <row r="56" spans="1:6" ht="13.5" customHeight="1">
      <c r="A56" s="331"/>
      <c r="B56" s="64" t="s">
        <v>246</v>
      </c>
      <c r="C56" s="65"/>
      <c r="D56" s="65"/>
      <c r="E56" s="66" t="s">
        <v>305</v>
      </c>
      <c r="F56" s="344" t="s">
        <v>1012</v>
      </c>
    </row>
    <row r="57" spans="1:6" ht="13.5" customHeight="1">
      <c r="A57" s="331"/>
      <c r="B57" s="139"/>
      <c r="C57" s="140"/>
      <c r="D57" s="141" t="s">
        <v>328</v>
      </c>
      <c r="E57" s="140"/>
      <c r="F57" s="341"/>
    </row>
    <row r="58" spans="2:6" ht="13.5" customHeight="1">
      <c r="B58" s="148"/>
      <c r="C58" s="104"/>
      <c r="D58" s="105" t="s">
        <v>352</v>
      </c>
      <c r="E58" s="104"/>
      <c r="F58" s="345"/>
    </row>
    <row r="59" spans="2:6" ht="13.5" customHeight="1">
      <c r="B59" s="81" t="s">
        <v>375</v>
      </c>
      <c r="C59" s="45"/>
      <c r="D59" s="131"/>
      <c r="E59" s="45"/>
      <c r="F59" s="347"/>
    </row>
  </sheetData>
  <sheetProtection/>
  <printOptions/>
  <pageMargins left="0.3937007874015748" right="0.2755905511811024" top="0.1968503937007874" bottom="0.3937007874015748" header="0.2755905511811024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3"/>
  <sheetViews>
    <sheetView showGridLines="0" showZeros="0" zoomScalePageLayoutView="0" workbookViewId="0" topLeftCell="A1">
      <selection activeCell="A1" sqref="A1"/>
    </sheetView>
  </sheetViews>
  <sheetFormatPr defaultColWidth="11.421875" defaultRowHeight="15" customHeight="1"/>
  <cols>
    <col min="1" max="1" width="7.140625" style="5" customWidth="1"/>
    <col min="2" max="2" width="3.421875" style="5" customWidth="1"/>
    <col min="3" max="3" width="31.421875" style="5" customWidth="1"/>
    <col min="4" max="8" width="10.7109375" style="5" customWidth="1"/>
    <col min="9" max="9" width="0.85546875" style="5" customWidth="1"/>
    <col min="10" max="11" width="3.7109375" style="128" customWidth="1"/>
    <col min="12" max="12" width="34.57421875" style="18" customWidth="1"/>
    <col min="13" max="13" width="5.8515625" style="18" customWidth="1"/>
    <col min="14" max="14" width="2.7109375" style="18" customWidth="1"/>
    <col min="15" max="15" width="10.7109375" style="18" customWidth="1"/>
    <col min="16" max="16" width="2.8515625" style="18" customWidth="1"/>
    <col min="17" max="19" width="10.7109375" style="18" customWidth="1"/>
    <col min="20" max="20" width="1.1484375" style="18" customWidth="1"/>
    <col min="21" max="21" width="6.421875" style="128" customWidth="1"/>
    <col min="22" max="22" width="14.00390625" style="128" customWidth="1"/>
    <col min="23" max="23" width="10.7109375" style="18" customWidth="1"/>
    <col min="24" max="25" width="10.8515625" style="18" customWidth="1"/>
    <col min="26" max="26" width="2.8515625" style="18" customWidth="1"/>
    <col min="27" max="28" width="10.7109375" style="18" customWidth="1"/>
    <col min="29" max="29" width="18.8515625" style="224" customWidth="1"/>
    <col min="30" max="30" width="0.9921875" style="224" customWidth="1"/>
    <col min="31" max="31" width="5.00390625" style="18" customWidth="1"/>
    <col min="32" max="32" width="3.7109375" style="18" customWidth="1"/>
    <col min="33" max="33" width="18.28125" style="18" customWidth="1"/>
    <col min="34" max="34" width="2.57421875" style="18" customWidth="1"/>
    <col min="35" max="35" width="10.7109375" style="18" customWidth="1"/>
    <col min="36" max="36" width="2.57421875" style="18" customWidth="1"/>
    <col min="37" max="37" width="10.7109375" style="18" customWidth="1"/>
    <col min="38" max="38" width="2.8515625" style="18" customWidth="1"/>
    <col min="39" max="40" width="10.00390625" style="18" customWidth="1"/>
    <col min="41" max="41" width="9.421875" style="32" customWidth="1"/>
    <col min="42" max="42" width="9.421875" style="18" customWidth="1"/>
    <col min="43" max="43" width="1.28515625" style="32" customWidth="1"/>
    <col min="44" max="44" width="5.00390625" style="18" customWidth="1"/>
    <col min="45" max="45" width="5.28125" style="18" customWidth="1"/>
    <col min="46" max="46" width="33.28125" style="18" customWidth="1"/>
    <col min="47" max="47" width="13.57421875" style="18" customWidth="1"/>
    <col min="48" max="48" width="2.8515625" style="18" customWidth="1"/>
    <col min="49" max="50" width="9.57421875" style="18" customWidth="1"/>
    <col min="51" max="51" width="0.71875" style="32" customWidth="1"/>
    <col min="52" max="53" width="8.57421875" style="18" customWidth="1"/>
    <col min="54" max="54" width="0.5625" style="18" customWidth="1"/>
    <col min="55" max="55" width="3.28125" style="18" customWidth="1"/>
    <col min="56" max="56" width="11.7109375" style="128" customWidth="1"/>
    <col min="57" max="57" width="27.57421875" style="18" customWidth="1"/>
    <col min="58" max="58" width="10.28125" style="224" customWidth="1"/>
    <col min="59" max="59" width="2.8515625" style="224" customWidth="1"/>
    <col min="60" max="60" width="9.28125" style="18" customWidth="1"/>
    <col min="61" max="61" width="2.8515625" style="18" customWidth="1"/>
    <col min="62" max="62" width="9.28125" style="18" customWidth="1"/>
    <col min="63" max="63" width="2.8515625" style="18" customWidth="1"/>
    <col min="64" max="64" width="9.28125" style="18" customWidth="1"/>
    <col min="65" max="65" width="2.7109375" style="36" customWidth="1"/>
    <col min="66" max="66" width="3.28125" style="18" customWidth="1"/>
    <col min="67" max="67" width="11.7109375" style="128" customWidth="1"/>
    <col min="68" max="68" width="24.140625" style="18" customWidth="1"/>
    <col min="69" max="69" width="3.7109375" style="18" customWidth="1"/>
    <col min="70" max="70" width="8.7109375" style="224" customWidth="1"/>
    <col min="71" max="71" width="2.8515625" style="224" customWidth="1"/>
    <col min="72" max="72" width="8.7109375" style="18" customWidth="1"/>
    <col min="73" max="73" width="2.8515625" style="18" customWidth="1"/>
    <col min="74" max="74" width="8.7109375" style="18" customWidth="1"/>
    <col min="75" max="75" width="2.8515625" style="18" customWidth="1"/>
    <col min="76" max="76" width="8.7109375" style="18" customWidth="1"/>
    <col min="77" max="77" width="2.8515625" style="18" customWidth="1"/>
    <col min="78" max="78" width="8.7109375" style="18" customWidth="1"/>
    <col min="79" max="79" width="1.1484375" style="18" customWidth="1"/>
    <col min="80" max="80" width="5.7109375" style="18" customWidth="1"/>
    <col min="81" max="81" width="3.7109375" style="18" customWidth="1"/>
    <col min="82" max="82" width="33.7109375" style="18" customWidth="1"/>
    <col min="83" max="83" width="3.7109375" style="18" customWidth="1"/>
    <col min="84" max="84" width="2.8515625" style="18" customWidth="1"/>
    <col min="85" max="85" width="9.7109375" style="18" customWidth="1"/>
    <col min="86" max="86" width="2.8515625" style="18" customWidth="1"/>
    <col min="87" max="87" width="9.7109375" style="18" customWidth="1"/>
    <col min="88" max="88" width="2.8515625" style="18" customWidth="1"/>
    <col min="89" max="89" width="9.7109375" style="18" customWidth="1"/>
    <col min="90" max="90" width="2.8515625" style="18" customWidth="1"/>
    <col min="91" max="91" width="9.7109375" style="18" customWidth="1"/>
    <col min="92" max="92" width="1.8515625" style="36" customWidth="1"/>
    <col min="93" max="93" width="4.421875" style="18" customWidth="1"/>
    <col min="94" max="94" width="2.7109375" style="18" customWidth="1"/>
    <col min="95" max="95" width="8.421875" style="18" customWidth="1"/>
    <col min="96" max="96" width="30.7109375" style="18" customWidth="1"/>
    <col min="97" max="97" width="2.8515625" style="18" customWidth="1"/>
    <col min="98" max="98" width="8.7109375" style="18" customWidth="1"/>
    <col min="99" max="99" width="2.8515625" style="18" customWidth="1"/>
    <col min="100" max="100" width="8.7109375" style="128" customWidth="1"/>
    <col min="101" max="101" width="2.8515625" style="128" customWidth="1"/>
    <col min="102" max="103" width="8.7109375" style="128" customWidth="1"/>
    <col min="104" max="16384" width="11.421875" style="5" customWidth="1"/>
  </cols>
  <sheetData>
    <row r="1" spans="1:103" s="4" customFormat="1" ht="15" customHeight="1">
      <c r="A1" s="1"/>
      <c r="B1" s="2"/>
      <c r="C1" s="2"/>
      <c r="D1" s="2"/>
      <c r="E1" s="357" t="s">
        <v>1016</v>
      </c>
      <c r="F1" s="356"/>
      <c r="H1" s="5"/>
      <c r="I1" s="5"/>
      <c r="J1" s="6">
        <f>Dossier</f>
        <v>0</v>
      </c>
      <c r="K1" s="6"/>
      <c r="L1" s="7"/>
      <c r="M1" s="6"/>
      <c r="N1" s="6"/>
      <c r="O1" s="8"/>
      <c r="P1" s="6"/>
      <c r="Q1" s="8">
        <f>S46-AB34</f>
        <v>0</v>
      </c>
      <c r="R1" s="3">
        <f>Exercice</f>
        <v>0</v>
      </c>
      <c r="S1" s="9" t="s">
        <v>0</v>
      </c>
      <c r="T1" s="10"/>
      <c r="U1" s="11">
        <f>Dossier</f>
        <v>0</v>
      </c>
      <c r="V1" s="6"/>
      <c r="W1" s="7"/>
      <c r="X1" s="6"/>
      <c r="Y1" s="8"/>
      <c r="Z1" s="8"/>
      <c r="AA1" s="3">
        <f>+Exercice</f>
        <v>0</v>
      </c>
      <c r="AB1" s="12"/>
      <c r="AC1" s="9" t="s">
        <v>1</v>
      </c>
      <c r="AD1" s="9"/>
      <c r="AE1" s="11">
        <f>Dossier</f>
        <v>0</v>
      </c>
      <c r="AF1" s="11"/>
      <c r="AG1" s="11"/>
      <c r="AH1" s="11"/>
      <c r="AI1" s="11"/>
      <c r="AJ1" s="11"/>
      <c r="AK1" s="11"/>
      <c r="AL1" s="11"/>
      <c r="AM1" s="13">
        <f>Exercice</f>
        <v>0</v>
      </c>
      <c r="AN1" s="9"/>
      <c r="AO1" s="14"/>
      <c r="AP1" s="9" t="s">
        <v>2</v>
      </c>
      <c r="AQ1" s="14"/>
      <c r="AR1" s="11">
        <f>Dossier</f>
        <v>0</v>
      </c>
      <c r="AS1" s="11"/>
      <c r="AT1" s="11"/>
      <c r="AU1" s="11"/>
      <c r="AV1" s="11"/>
      <c r="AW1" s="13">
        <f>Exercice</f>
        <v>0</v>
      </c>
      <c r="AX1" s="9"/>
      <c r="AY1" s="14"/>
      <c r="AZ1" s="6"/>
      <c r="BA1" s="15" t="s">
        <v>3</v>
      </c>
      <c r="BB1" s="9">
        <v>4</v>
      </c>
      <c r="BC1" s="11">
        <f>Dossier</f>
        <v>0</v>
      </c>
      <c r="BD1" s="6"/>
      <c r="BE1" s="11"/>
      <c r="BF1" s="11"/>
      <c r="BG1" s="11"/>
      <c r="BH1" s="16"/>
      <c r="BI1" s="11"/>
      <c r="BJ1" s="16"/>
      <c r="BK1" s="11"/>
      <c r="BL1" s="9" t="s">
        <v>4</v>
      </c>
      <c r="BM1" s="17"/>
      <c r="BN1" s="11"/>
      <c r="BO1" s="11"/>
      <c r="BP1" s="11"/>
      <c r="BQ1" s="11"/>
      <c r="BR1" s="11"/>
      <c r="BS1" s="11"/>
      <c r="BT1" s="16"/>
      <c r="BU1" s="11"/>
      <c r="BV1" s="18"/>
      <c r="BW1" s="11"/>
      <c r="BX1" s="11"/>
      <c r="BY1" s="11"/>
      <c r="BZ1" s="9" t="s">
        <v>5</v>
      </c>
      <c r="CA1" s="11"/>
      <c r="CB1" s="11">
        <f>Dossier</f>
        <v>0</v>
      </c>
      <c r="CC1" s="11"/>
      <c r="CD1" s="11"/>
      <c r="CE1" s="11"/>
      <c r="CF1" s="11"/>
      <c r="CG1" s="11"/>
      <c r="CH1" s="11"/>
      <c r="CI1" s="16"/>
      <c r="CJ1" s="16"/>
      <c r="CK1" s="16"/>
      <c r="CL1" s="16"/>
      <c r="CM1" s="9" t="s">
        <v>6</v>
      </c>
      <c r="CN1" s="17"/>
      <c r="CO1" s="11">
        <f>Dossier</f>
        <v>0</v>
      </c>
      <c r="CP1" s="11"/>
      <c r="CQ1" s="11"/>
      <c r="CR1" s="11"/>
      <c r="CS1" s="11"/>
      <c r="CT1" s="11"/>
      <c r="CU1" s="11"/>
      <c r="CV1" s="8"/>
      <c r="CW1" s="6"/>
      <c r="CX1" s="11"/>
      <c r="CY1" s="11"/>
    </row>
    <row r="2" spans="1:103" ht="15" customHeight="1">
      <c r="A2" s="359" t="s">
        <v>7</v>
      </c>
      <c r="B2" s="360"/>
      <c r="C2" s="360"/>
      <c r="D2" s="360"/>
      <c r="E2" s="361" t="s">
        <v>8</v>
      </c>
      <c r="F2" s="361" t="s">
        <v>9</v>
      </c>
      <c r="J2" s="19">
        <v>1</v>
      </c>
      <c r="K2" s="20"/>
      <c r="L2" s="21" t="s">
        <v>10</v>
      </c>
      <c r="M2" s="22" t="s">
        <v>11</v>
      </c>
      <c r="N2" s="402" t="s">
        <v>12</v>
      </c>
      <c r="O2" s="398"/>
      <c r="P2" s="398"/>
      <c r="Q2" s="398"/>
      <c r="R2" s="399"/>
      <c r="S2" s="24" t="s">
        <v>13</v>
      </c>
      <c r="T2" s="25"/>
      <c r="U2" s="19">
        <v>2</v>
      </c>
      <c r="V2" s="26" t="s">
        <v>14</v>
      </c>
      <c r="W2" s="27"/>
      <c r="X2" s="27"/>
      <c r="Y2" s="22" t="s">
        <v>15</v>
      </c>
      <c r="Z2" s="398" t="s">
        <v>16</v>
      </c>
      <c r="AA2" s="398"/>
      <c r="AB2" s="399"/>
      <c r="AC2" s="28"/>
      <c r="AD2" s="28"/>
      <c r="AE2" s="19">
        <v>3</v>
      </c>
      <c r="AF2" s="26" t="s">
        <v>17</v>
      </c>
      <c r="AG2" s="26"/>
      <c r="AH2" s="26"/>
      <c r="AI2" s="26"/>
      <c r="AJ2" s="26"/>
      <c r="AK2" s="29">
        <v>2052</v>
      </c>
      <c r="AL2" s="408" t="s">
        <v>18</v>
      </c>
      <c r="AM2" s="410"/>
      <c r="AN2" s="30" t="s">
        <v>19</v>
      </c>
      <c r="AO2" s="31"/>
      <c r="AP2" s="31"/>
      <c r="AR2" s="19">
        <v>4</v>
      </c>
      <c r="AS2" s="26" t="s">
        <v>17</v>
      </c>
      <c r="AT2" s="26"/>
      <c r="AU2" s="33">
        <v>2053</v>
      </c>
      <c r="AV2" s="408" t="s">
        <v>18</v>
      </c>
      <c r="AW2" s="410"/>
      <c r="AX2" s="30" t="s">
        <v>19</v>
      </c>
      <c r="AY2" s="34"/>
      <c r="AZ2" s="6"/>
      <c r="BA2" s="6"/>
      <c r="BC2" s="19">
        <v>5</v>
      </c>
      <c r="BD2" s="20"/>
      <c r="BE2" s="27"/>
      <c r="BF2" s="22" t="s">
        <v>20</v>
      </c>
      <c r="BG2" s="378" t="s">
        <v>21</v>
      </c>
      <c r="BH2" s="379"/>
      <c r="BI2" s="390" t="s">
        <v>22</v>
      </c>
      <c r="BJ2" s="409"/>
      <c r="BK2" s="409"/>
      <c r="BL2" s="391"/>
      <c r="BM2" s="35"/>
      <c r="BN2" s="19">
        <v>6</v>
      </c>
      <c r="BO2" s="20"/>
      <c r="BP2" s="26" t="s">
        <v>23</v>
      </c>
      <c r="BQ2" s="27"/>
      <c r="BR2" s="22" t="s">
        <v>24</v>
      </c>
      <c r="BS2" s="378" t="s">
        <v>25</v>
      </c>
      <c r="BT2" s="379"/>
      <c r="BU2" s="390" t="s">
        <v>22</v>
      </c>
      <c r="BV2" s="391"/>
      <c r="BW2" s="390" t="s">
        <v>26</v>
      </c>
      <c r="BX2" s="391"/>
      <c r="BY2" s="380" t="s">
        <v>25</v>
      </c>
      <c r="BZ2" s="379"/>
      <c r="CA2" s="35">
        <f>BM18</f>
        <v>0</v>
      </c>
      <c r="CB2" s="19">
        <v>7</v>
      </c>
      <c r="CC2" s="20"/>
      <c r="CD2" s="27"/>
      <c r="CE2" s="22" t="s">
        <v>27</v>
      </c>
      <c r="CF2" s="378" t="s">
        <v>28</v>
      </c>
      <c r="CG2" s="379"/>
      <c r="CH2" s="390" t="s">
        <v>22</v>
      </c>
      <c r="CI2" s="391"/>
      <c r="CJ2" s="390" t="s">
        <v>26</v>
      </c>
      <c r="CK2" s="391"/>
      <c r="CL2" s="380" t="s">
        <v>28</v>
      </c>
      <c r="CM2" s="379"/>
      <c r="CO2" s="37">
        <v>8</v>
      </c>
      <c r="CP2" s="38" t="s">
        <v>29</v>
      </c>
      <c r="CQ2" s="39"/>
      <c r="CR2" s="39"/>
      <c r="CS2" s="39"/>
      <c r="CT2" s="39"/>
      <c r="CU2" s="39"/>
      <c r="CV2" s="39"/>
      <c r="CW2" s="39"/>
      <c r="CX2" s="38"/>
      <c r="CY2" s="40">
        <v>2057</v>
      </c>
    </row>
    <row r="3" spans="1:103" ht="15" customHeight="1">
      <c r="A3" s="365">
        <v>10100</v>
      </c>
      <c r="B3" s="41" t="str">
        <f>VLOOKUP(A3,[1]!PCG,2)</f>
        <v>Capital</v>
      </c>
      <c r="C3" s="42"/>
      <c r="D3" s="42"/>
      <c r="E3" s="358"/>
      <c r="F3" s="358"/>
      <c r="J3" s="43"/>
      <c r="K3" s="44"/>
      <c r="L3" s="45"/>
      <c r="M3" s="46" t="s">
        <v>30</v>
      </c>
      <c r="N3" s="398" t="s">
        <v>31</v>
      </c>
      <c r="O3" s="399"/>
      <c r="P3" s="400" t="s">
        <v>1035</v>
      </c>
      <c r="Q3" s="401"/>
      <c r="R3" s="48" t="s">
        <v>32</v>
      </c>
      <c r="S3" s="49" t="s">
        <v>33</v>
      </c>
      <c r="T3" s="25"/>
      <c r="U3" s="50"/>
      <c r="V3" s="45"/>
      <c r="W3" s="51"/>
      <c r="X3" s="51"/>
      <c r="Y3" s="46" t="s">
        <v>30</v>
      </c>
      <c r="Z3" s="402" t="s">
        <v>18</v>
      </c>
      <c r="AA3" s="399"/>
      <c r="AB3" s="23" t="s">
        <v>19</v>
      </c>
      <c r="AC3" s="28"/>
      <c r="AD3" s="28"/>
      <c r="AE3" s="403" t="s">
        <v>30</v>
      </c>
      <c r="AF3" s="404"/>
      <c r="AG3" s="405"/>
      <c r="AH3" s="406" t="s">
        <v>34</v>
      </c>
      <c r="AI3" s="407"/>
      <c r="AJ3" s="408" t="s">
        <v>35</v>
      </c>
      <c r="AK3" s="398"/>
      <c r="AL3" s="400"/>
      <c r="AM3" s="401"/>
      <c r="AN3" s="47"/>
      <c r="AO3" s="31"/>
      <c r="AP3" s="31"/>
      <c r="AR3" s="50"/>
      <c r="AS3" s="53"/>
      <c r="AT3" s="53"/>
      <c r="AU3" s="46" t="s">
        <v>30</v>
      </c>
      <c r="AV3" s="400"/>
      <c r="AW3" s="401"/>
      <c r="AX3" s="47"/>
      <c r="AY3" s="34"/>
      <c r="AZ3" s="6"/>
      <c r="BA3" s="6"/>
      <c r="BC3" s="54"/>
      <c r="BD3" s="55" t="s">
        <v>36</v>
      </c>
      <c r="BE3" s="56"/>
      <c r="BF3" s="57"/>
      <c r="BG3" s="376" t="s">
        <v>37</v>
      </c>
      <c r="BH3" s="377"/>
      <c r="BI3" s="375" t="s">
        <v>38</v>
      </c>
      <c r="BJ3" s="377"/>
      <c r="BK3" s="375" t="s">
        <v>39</v>
      </c>
      <c r="BL3" s="377"/>
      <c r="BM3" s="35"/>
      <c r="BN3" s="54"/>
      <c r="BO3" s="58"/>
      <c r="BP3" s="56"/>
      <c r="BQ3" s="56"/>
      <c r="BR3" s="57"/>
      <c r="BS3" s="376" t="s">
        <v>37</v>
      </c>
      <c r="BT3" s="377"/>
      <c r="BU3" s="375" t="s">
        <v>40</v>
      </c>
      <c r="BV3" s="377"/>
      <c r="BW3" s="375" t="s">
        <v>41</v>
      </c>
      <c r="BX3" s="377"/>
      <c r="BY3" s="375" t="s">
        <v>42</v>
      </c>
      <c r="BZ3" s="377"/>
      <c r="CA3" s="35" t="e">
        <f>#REF!-#REF!-SUM(CG26:CG29)-S26</f>
        <v>#REF!</v>
      </c>
      <c r="CB3" s="395" t="s">
        <v>1038</v>
      </c>
      <c r="CC3" s="396"/>
      <c r="CD3" s="396"/>
      <c r="CE3" s="397"/>
      <c r="CF3" s="376" t="s">
        <v>37</v>
      </c>
      <c r="CG3" s="377"/>
      <c r="CH3" s="375" t="s">
        <v>40</v>
      </c>
      <c r="CI3" s="377"/>
      <c r="CJ3" s="380" t="s">
        <v>43</v>
      </c>
      <c r="CK3" s="379"/>
      <c r="CL3" s="375" t="s">
        <v>42</v>
      </c>
      <c r="CM3" s="377"/>
      <c r="CO3" s="37" t="s">
        <v>44</v>
      </c>
      <c r="CP3" s="59"/>
      <c r="CQ3" s="59"/>
      <c r="CR3" s="60" t="s">
        <v>45</v>
      </c>
      <c r="CS3" s="380" t="s">
        <v>46</v>
      </c>
      <c r="CT3" s="391"/>
      <c r="CU3" s="380" t="s">
        <v>47</v>
      </c>
      <c r="CV3" s="391"/>
      <c r="CW3" s="380" t="s">
        <v>48</v>
      </c>
      <c r="CX3" s="391"/>
      <c r="CY3" s="61"/>
    </row>
    <row r="4" spans="1:103" ht="15" customHeight="1">
      <c r="A4" s="366">
        <v>10610</v>
      </c>
      <c r="B4" s="367" t="str">
        <f>VLOOKUP(A4,[1]!PCG,2)</f>
        <v>Réserve légale</v>
      </c>
      <c r="C4" s="62"/>
      <c r="D4" s="63" t="s">
        <v>50</v>
      </c>
      <c r="E4" s="358"/>
      <c r="F4" s="358"/>
      <c r="J4" s="64" t="s">
        <v>51</v>
      </c>
      <c r="K4" s="65"/>
      <c r="L4" s="65"/>
      <c r="M4" s="66" t="str">
        <f>"(0)"</f>
        <v>(0)</v>
      </c>
      <c r="N4" s="67" t="s">
        <v>52</v>
      </c>
      <c r="O4" s="68"/>
      <c r="P4" s="69"/>
      <c r="Q4" s="70"/>
      <c r="R4" s="71">
        <f aca="true" t="shared" si="0" ref="R4:R18">O4-Q4</f>
        <v>0</v>
      </c>
      <c r="S4" s="71"/>
      <c r="T4" s="25"/>
      <c r="U4" s="72"/>
      <c r="V4" s="65" t="s">
        <v>53</v>
      </c>
      <c r="W4" s="73" t="s">
        <v>54</v>
      </c>
      <c r="X4" s="73">
        <f>AA4-O4</f>
        <v>0</v>
      </c>
      <c r="Y4" s="74" t="s">
        <v>55</v>
      </c>
      <c r="Z4" s="75" t="s">
        <v>56</v>
      </c>
      <c r="AA4" s="68">
        <f>F3+F6-E6</f>
        <v>0</v>
      </c>
      <c r="AB4" s="68"/>
      <c r="AC4" s="28"/>
      <c r="AD4" s="28"/>
      <c r="AE4" s="72"/>
      <c r="AF4" s="65" t="s">
        <v>57</v>
      </c>
      <c r="AG4" s="65"/>
      <c r="AH4" s="76" t="s">
        <v>58</v>
      </c>
      <c r="AI4" s="68">
        <f>AM4</f>
        <v>0</v>
      </c>
      <c r="AJ4" s="76" t="s">
        <v>59</v>
      </c>
      <c r="AK4" s="68"/>
      <c r="AL4" s="76" t="s">
        <v>60</v>
      </c>
      <c r="AM4" s="68">
        <f>F155-E158</f>
        <v>0</v>
      </c>
      <c r="AN4" s="68"/>
      <c r="AO4" s="31"/>
      <c r="AP4" s="31"/>
      <c r="AQ4" s="77"/>
      <c r="AR4" s="72"/>
      <c r="AS4" s="65" t="s">
        <v>61</v>
      </c>
      <c r="AT4" s="65"/>
      <c r="AU4" s="74"/>
      <c r="AV4" s="75" t="s">
        <v>62</v>
      </c>
      <c r="AW4" s="78">
        <f>F170</f>
        <v>0</v>
      </c>
      <c r="AX4" s="79"/>
      <c r="AY4" s="80"/>
      <c r="AZ4" s="6"/>
      <c r="BA4" s="6"/>
      <c r="BC4" s="81" t="s">
        <v>44</v>
      </c>
      <c r="BD4" s="45"/>
      <c r="BE4" s="51"/>
      <c r="BF4" s="82"/>
      <c r="BG4" s="376" t="s">
        <v>63</v>
      </c>
      <c r="BH4" s="373"/>
      <c r="BI4" s="374" t="s">
        <v>64</v>
      </c>
      <c r="BJ4" s="373"/>
      <c r="BK4" s="374" t="s">
        <v>65</v>
      </c>
      <c r="BL4" s="373"/>
      <c r="BM4" s="35"/>
      <c r="BN4" s="84" t="s">
        <v>44</v>
      </c>
      <c r="BO4" s="85"/>
      <c r="BP4" s="86" t="s">
        <v>66</v>
      </c>
      <c r="BQ4" s="51"/>
      <c r="BR4" s="82"/>
      <c r="BS4" s="376" t="s">
        <v>63</v>
      </c>
      <c r="BT4" s="373"/>
      <c r="BU4" s="374" t="s">
        <v>67</v>
      </c>
      <c r="BV4" s="373"/>
      <c r="BW4" s="374" t="s">
        <v>68</v>
      </c>
      <c r="BX4" s="373"/>
      <c r="BY4" s="374" t="s">
        <v>63</v>
      </c>
      <c r="BZ4" s="373"/>
      <c r="CA4" s="35"/>
      <c r="CB4" s="43"/>
      <c r="CC4" s="51"/>
      <c r="CD4" s="51"/>
      <c r="CE4" s="82"/>
      <c r="CF4" s="372" t="s">
        <v>63</v>
      </c>
      <c r="CG4" s="373"/>
      <c r="CH4" s="374" t="s">
        <v>67</v>
      </c>
      <c r="CI4" s="373"/>
      <c r="CJ4" s="374" t="s">
        <v>67</v>
      </c>
      <c r="CK4" s="373"/>
      <c r="CL4" s="374" t="s">
        <v>63</v>
      </c>
      <c r="CM4" s="373"/>
      <c r="CO4" s="72"/>
      <c r="CP4" s="65" t="s">
        <v>69</v>
      </c>
      <c r="CQ4" s="87"/>
      <c r="CR4" s="74"/>
      <c r="CS4" s="76" t="s">
        <v>70</v>
      </c>
      <c r="CT4" s="65">
        <f>O22</f>
        <v>0</v>
      </c>
      <c r="CU4" s="76" t="s">
        <v>71</v>
      </c>
      <c r="CV4" s="65"/>
      <c r="CW4" s="76" t="s">
        <v>72</v>
      </c>
      <c r="CX4" s="88">
        <f>CT4-CV4</f>
        <v>0</v>
      </c>
      <c r="CY4" s="61"/>
    </row>
    <row r="5" spans="1:103" ht="15" customHeight="1">
      <c r="A5" s="366">
        <v>10680</v>
      </c>
      <c r="B5" s="367" t="str">
        <f>VLOOKUP(A5,[1]!PCG,2)</f>
        <v>Autres réserves</v>
      </c>
      <c r="C5" s="62"/>
      <c r="D5" s="63" t="s">
        <v>74</v>
      </c>
      <c r="E5" s="358"/>
      <c r="F5" s="358"/>
      <c r="J5" s="89"/>
      <c r="K5" s="6" t="s">
        <v>75</v>
      </c>
      <c r="L5" s="6"/>
      <c r="M5" s="90"/>
      <c r="N5" s="91"/>
      <c r="O5" s="92"/>
      <c r="P5" s="93"/>
      <c r="Q5" s="94"/>
      <c r="R5" s="61">
        <f t="shared" si="0"/>
        <v>0</v>
      </c>
      <c r="S5" s="61"/>
      <c r="T5" s="25"/>
      <c r="U5" s="72"/>
      <c r="V5" s="65" t="s">
        <v>76</v>
      </c>
      <c r="W5" s="87"/>
      <c r="X5" s="87"/>
      <c r="Y5" s="74"/>
      <c r="Z5" s="75" t="s">
        <v>77</v>
      </c>
      <c r="AA5" s="68"/>
      <c r="AB5" s="68"/>
      <c r="AC5" s="28"/>
      <c r="AD5" s="28"/>
      <c r="AE5" s="72"/>
      <c r="AF5" s="65" t="s">
        <v>78</v>
      </c>
      <c r="AG5" s="65"/>
      <c r="AH5" s="75" t="s">
        <v>79</v>
      </c>
      <c r="AI5" s="68">
        <f>AM5</f>
        <v>0</v>
      </c>
      <c r="AJ5" s="75" t="s">
        <v>80</v>
      </c>
      <c r="AK5" s="68"/>
      <c r="AL5" s="75" t="s">
        <v>81</v>
      </c>
      <c r="AM5" s="68">
        <f>SUM(F151:F153)+F156-E157</f>
        <v>0</v>
      </c>
      <c r="AN5" s="68"/>
      <c r="AO5" s="31"/>
      <c r="AP5" s="31"/>
      <c r="AQ5" s="77"/>
      <c r="AR5" s="72"/>
      <c r="AS5" s="65" t="s">
        <v>82</v>
      </c>
      <c r="AT5" s="87"/>
      <c r="AU5" s="74"/>
      <c r="AV5" s="75" t="s">
        <v>83</v>
      </c>
      <c r="AW5" s="78">
        <f>F171+F172+F173+F174</f>
        <v>0</v>
      </c>
      <c r="AX5" s="79"/>
      <c r="AY5" s="80"/>
      <c r="AZ5" s="6"/>
      <c r="BA5" s="6"/>
      <c r="BC5" s="72"/>
      <c r="BD5" s="65" t="s">
        <v>84</v>
      </c>
      <c r="BE5" s="87"/>
      <c r="BF5" s="66" t="s">
        <v>85</v>
      </c>
      <c r="BG5" s="76" t="s">
        <v>86</v>
      </c>
      <c r="BH5" s="95"/>
      <c r="BI5" s="76" t="s">
        <v>87</v>
      </c>
      <c r="BJ5" s="96"/>
      <c r="BK5" s="76" t="s">
        <v>88</v>
      </c>
      <c r="BL5" s="96"/>
      <c r="BM5" s="35"/>
      <c r="BN5" s="72"/>
      <c r="BO5" s="65" t="s">
        <v>84</v>
      </c>
      <c r="BP5" s="87"/>
      <c r="BQ5" s="87"/>
      <c r="BR5" s="66" t="s">
        <v>85</v>
      </c>
      <c r="BS5" s="76" t="s">
        <v>89</v>
      </c>
      <c r="BT5" s="95"/>
      <c r="BU5" s="76" t="s">
        <v>90</v>
      </c>
      <c r="BV5" s="96"/>
      <c r="BW5" s="76" t="s">
        <v>91</v>
      </c>
      <c r="BX5" s="97"/>
      <c r="BY5" s="76" t="s">
        <v>92</v>
      </c>
      <c r="BZ5" s="97">
        <f>'Cptes annuels'!BT5+'Cptes annuels'!BV5-'Cptes annuels'!BX5</f>
        <v>0</v>
      </c>
      <c r="CA5" s="35" t="e">
        <f>#REF!+#REF!-#REF!-#REF!</f>
        <v>#REF!</v>
      </c>
      <c r="CB5" s="72"/>
      <c r="CC5" s="65" t="s">
        <v>93</v>
      </c>
      <c r="CD5" s="65"/>
      <c r="CE5" s="74"/>
      <c r="CF5" s="75" t="s">
        <v>94</v>
      </c>
      <c r="CG5" s="98"/>
      <c r="CH5" s="75" t="s">
        <v>95</v>
      </c>
      <c r="CI5" s="98"/>
      <c r="CJ5" s="75" t="s">
        <v>96</v>
      </c>
      <c r="CK5" s="98"/>
      <c r="CL5" s="75" t="s">
        <v>95</v>
      </c>
      <c r="CM5" s="98">
        <f aca="true" t="shared" si="1" ref="CM5:CM12">CG5+CI5-CK5</f>
        <v>0</v>
      </c>
      <c r="CO5" s="72"/>
      <c r="CP5" s="65" t="s">
        <v>97</v>
      </c>
      <c r="CQ5" s="87"/>
      <c r="CR5" s="74"/>
      <c r="CS5" s="75" t="s">
        <v>98</v>
      </c>
      <c r="CT5" s="65">
        <f>O24</f>
        <v>0</v>
      </c>
      <c r="CU5" s="75" t="s">
        <v>99</v>
      </c>
      <c r="CV5" s="65"/>
      <c r="CW5" s="75" t="s">
        <v>100</v>
      </c>
      <c r="CX5" s="99">
        <f>CT5-CV5</f>
        <v>0</v>
      </c>
      <c r="CY5" s="61"/>
    </row>
    <row r="6" spans="1:103" ht="15" customHeight="1">
      <c r="A6" s="366">
        <v>10800</v>
      </c>
      <c r="B6" s="367" t="str">
        <f>VLOOKUP(A6,[1]!PCG,2)</f>
        <v>Compte de l'exploitant</v>
      </c>
      <c r="C6" s="62"/>
      <c r="D6" s="63" t="s">
        <v>74</v>
      </c>
      <c r="E6" s="358"/>
      <c r="F6" s="358"/>
      <c r="J6" s="72"/>
      <c r="K6" s="65" t="s">
        <v>101</v>
      </c>
      <c r="L6" s="87"/>
      <c r="M6" s="74"/>
      <c r="N6" s="67" t="s">
        <v>102</v>
      </c>
      <c r="O6" s="68">
        <f>E17</f>
        <v>0</v>
      </c>
      <c r="P6" s="67" t="s">
        <v>103</v>
      </c>
      <c r="Q6" s="100">
        <f>F35</f>
        <v>0</v>
      </c>
      <c r="R6" s="101">
        <f t="shared" si="0"/>
        <v>0</v>
      </c>
      <c r="S6" s="71"/>
      <c r="T6" s="25"/>
      <c r="U6" s="72"/>
      <c r="V6" s="65" t="s">
        <v>104</v>
      </c>
      <c r="W6" s="87"/>
      <c r="X6" s="87"/>
      <c r="Y6" s="74"/>
      <c r="Z6" s="75" t="s">
        <v>105</v>
      </c>
      <c r="AA6" s="68"/>
      <c r="AB6" s="68"/>
      <c r="AC6" s="28"/>
      <c r="AD6" s="28"/>
      <c r="AE6" s="72"/>
      <c r="AF6" s="65" t="s">
        <v>106</v>
      </c>
      <c r="AG6" s="65"/>
      <c r="AH6" s="75" t="s">
        <v>107</v>
      </c>
      <c r="AI6" s="68">
        <f>AM6</f>
        <v>0</v>
      </c>
      <c r="AJ6" s="75" t="s">
        <v>108</v>
      </c>
      <c r="AK6" s="68"/>
      <c r="AL6" s="75" t="s">
        <v>109</v>
      </c>
      <c r="AM6" s="68">
        <f>F154</f>
        <v>0</v>
      </c>
      <c r="AN6" s="68"/>
      <c r="AO6" s="31"/>
      <c r="AP6" s="31"/>
      <c r="AR6" s="72"/>
      <c r="AS6" s="65" t="s">
        <v>1033</v>
      </c>
      <c r="AT6" s="65"/>
      <c r="AU6" s="74"/>
      <c r="AV6" s="75" t="s">
        <v>110</v>
      </c>
      <c r="AW6" s="102">
        <f>F179+F182</f>
        <v>0</v>
      </c>
      <c r="AX6" s="102"/>
      <c r="AY6" s="80"/>
      <c r="AZ6" s="6"/>
      <c r="BA6" s="6"/>
      <c r="BC6" s="103"/>
      <c r="BD6" s="104" t="s">
        <v>111</v>
      </c>
      <c r="BE6" s="105"/>
      <c r="BF6" s="106" t="s">
        <v>112</v>
      </c>
      <c r="BG6" s="75" t="s">
        <v>113</v>
      </c>
      <c r="BH6" s="107"/>
      <c r="BI6" s="75" t="s">
        <v>114</v>
      </c>
      <c r="BJ6" s="108"/>
      <c r="BK6" s="75" t="s">
        <v>115</v>
      </c>
      <c r="BL6" s="108"/>
      <c r="BM6" s="35"/>
      <c r="BN6" s="103"/>
      <c r="BO6" s="104" t="s">
        <v>111</v>
      </c>
      <c r="BP6" s="105"/>
      <c r="BQ6" s="105"/>
      <c r="BR6" s="106" t="s">
        <v>112</v>
      </c>
      <c r="BS6" s="75" t="s">
        <v>116</v>
      </c>
      <c r="BT6" s="107"/>
      <c r="BU6" s="75" t="s">
        <v>117</v>
      </c>
      <c r="BV6" s="108"/>
      <c r="BW6" s="75" t="s">
        <v>118</v>
      </c>
      <c r="BX6" s="109"/>
      <c r="BY6" s="75" t="s">
        <v>119</v>
      </c>
      <c r="BZ6" s="109">
        <f>'Cptes annuels'!BT6+'Cptes annuels'!BV6-'Cptes annuels'!BX6</f>
        <v>0</v>
      </c>
      <c r="CA6" s="35" t="e">
        <f>#REF!+#REF!-#REF!-#REF!</f>
        <v>#REF!</v>
      </c>
      <c r="CB6" s="72"/>
      <c r="CC6" s="65" t="s">
        <v>120</v>
      </c>
      <c r="CD6" s="65"/>
      <c r="CE6" s="74"/>
      <c r="CF6" s="75" t="s">
        <v>121</v>
      </c>
      <c r="CG6" s="98"/>
      <c r="CH6" s="75" t="s">
        <v>122</v>
      </c>
      <c r="CI6" s="98"/>
      <c r="CJ6" s="75" t="s">
        <v>123</v>
      </c>
      <c r="CK6" s="98"/>
      <c r="CL6" s="75" t="s">
        <v>124</v>
      </c>
      <c r="CM6" s="98">
        <f t="shared" si="1"/>
        <v>0</v>
      </c>
      <c r="CO6" s="103"/>
      <c r="CP6" s="104" t="s">
        <v>125</v>
      </c>
      <c r="CQ6" s="105"/>
      <c r="CR6" s="110"/>
      <c r="CS6" s="75" t="s">
        <v>126</v>
      </c>
      <c r="CT6" s="104">
        <f>O25</f>
        <v>0</v>
      </c>
      <c r="CU6" s="75" t="s">
        <v>127</v>
      </c>
      <c r="CV6" s="104"/>
      <c r="CW6" s="111" t="s">
        <v>128</v>
      </c>
      <c r="CX6" s="103">
        <f>CT6-CV6</f>
        <v>0</v>
      </c>
      <c r="CY6" s="61"/>
    </row>
    <row r="7" spans="1:103" ht="15" customHeight="1">
      <c r="A7" s="366">
        <v>11000</v>
      </c>
      <c r="B7" s="367" t="str">
        <f>VLOOKUP(A7,[1]!PCG,2)</f>
        <v>Report à nouveau</v>
      </c>
      <c r="C7" s="62"/>
      <c r="D7" s="63" t="s">
        <v>74</v>
      </c>
      <c r="E7" s="358"/>
      <c r="F7" s="358"/>
      <c r="J7" s="72"/>
      <c r="K7" s="65" t="s">
        <v>130</v>
      </c>
      <c r="L7" s="87"/>
      <c r="M7" s="74"/>
      <c r="N7" s="67" t="s">
        <v>131</v>
      </c>
      <c r="O7" s="68"/>
      <c r="P7" s="67" t="s">
        <v>132</v>
      </c>
      <c r="Q7" s="100"/>
      <c r="R7" s="71">
        <f t="shared" si="0"/>
        <v>0</v>
      </c>
      <c r="S7" s="71"/>
      <c r="T7" s="25"/>
      <c r="U7" s="72"/>
      <c r="V7" s="65" t="s">
        <v>49</v>
      </c>
      <c r="W7" s="87"/>
      <c r="X7" s="87"/>
      <c r="Y7" s="74"/>
      <c r="Z7" s="75" t="s">
        <v>133</v>
      </c>
      <c r="AA7" s="92"/>
      <c r="AB7" s="92"/>
      <c r="AC7" s="28"/>
      <c r="AD7" s="28"/>
      <c r="AE7" s="72"/>
      <c r="AF7" s="65"/>
      <c r="AG7" s="87" t="s">
        <v>134</v>
      </c>
      <c r="AH7" s="112" t="s">
        <v>135</v>
      </c>
      <c r="AI7" s="113">
        <f>SUM(AI4:AI6)</f>
        <v>0</v>
      </c>
      <c r="AJ7" s="112" t="s">
        <v>136</v>
      </c>
      <c r="AK7" s="113">
        <f>SUM(AK4:AK6)</f>
        <v>0</v>
      </c>
      <c r="AL7" s="75" t="s">
        <v>137</v>
      </c>
      <c r="AM7" s="114">
        <f>SUM(AM4:AM6)</f>
        <v>0</v>
      </c>
      <c r="AN7" s="114"/>
      <c r="AO7" s="31"/>
      <c r="AP7" s="31"/>
      <c r="AR7" s="115"/>
      <c r="AS7" s="104"/>
      <c r="AT7" s="105" t="s">
        <v>926</v>
      </c>
      <c r="AU7" s="106" t="s">
        <v>138</v>
      </c>
      <c r="AV7" s="75" t="s">
        <v>139</v>
      </c>
      <c r="AW7" s="115">
        <f>SUM(AW4:AW6)</f>
        <v>0</v>
      </c>
      <c r="AX7" s="115"/>
      <c r="AY7" s="116"/>
      <c r="AZ7" s="6"/>
      <c r="BA7" s="6"/>
      <c r="BC7" s="72"/>
      <c r="BD7" s="65" t="s">
        <v>140</v>
      </c>
      <c r="BE7" s="87"/>
      <c r="BF7" s="117"/>
      <c r="BG7" s="75" t="s">
        <v>141</v>
      </c>
      <c r="BH7" s="118"/>
      <c r="BI7" s="75" t="s">
        <v>142</v>
      </c>
      <c r="BJ7" s="119"/>
      <c r="BK7" s="75" t="s">
        <v>143</v>
      </c>
      <c r="BL7" s="119"/>
      <c r="BM7" s="35"/>
      <c r="BN7" s="72"/>
      <c r="BO7" s="65" t="s">
        <v>140</v>
      </c>
      <c r="BP7" s="87"/>
      <c r="BQ7" s="87"/>
      <c r="BR7" s="66"/>
      <c r="BS7" s="75" t="s">
        <v>144</v>
      </c>
      <c r="BT7" s="118"/>
      <c r="BU7" s="75" t="s">
        <v>145</v>
      </c>
      <c r="BV7" s="119"/>
      <c r="BW7" s="75" t="s">
        <v>146</v>
      </c>
      <c r="BX7" s="120"/>
      <c r="BY7" s="75" t="s">
        <v>147</v>
      </c>
      <c r="BZ7" s="120">
        <f>'Cptes annuels'!BT7+'Cptes annuels'!BV7-'Cptes annuels'!BX7</f>
        <v>0</v>
      </c>
      <c r="CA7" s="35" t="e">
        <f>#REF!+#REF!-#REF!-#REF!</f>
        <v>#REF!</v>
      </c>
      <c r="CB7" s="72"/>
      <c r="CC7" s="65" t="s">
        <v>148</v>
      </c>
      <c r="CD7" s="65"/>
      <c r="CE7" s="74"/>
      <c r="CF7" s="75" t="s">
        <v>149</v>
      </c>
      <c r="CG7" s="98"/>
      <c r="CH7" s="75" t="s">
        <v>150</v>
      </c>
      <c r="CI7" s="98"/>
      <c r="CJ7" s="75" t="s">
        <v>151</v>
      </c>
      <c r="CK7" s="98"/>
      <c r="CL7" s="75" t="s">
        <v>152</v>
      </c>
      <c r="CM7" s="98">
        <f t="shared" si="1"/>
        <v>0</v>
      </c>
      <c r="CO7" s="72"/>
      <c r="CP7" s="65" t="s">
        <v>153</v>
      </c>
      <c r="CQ7" s="87"/>
      <c r="CR7" s="74"/>
      <c r="CS7" s="75" t="s">
        <v>154</v>
      </c>
      <c r="CT7" s="73">
        <f>E63</f>
        <v>0</v>
      </c>
      <c r="CU7" s="111"/>
      <c r="CV7" s="73">
        <f aca="true" t="shared" si="2" ref="CV7:CV16">CT7-CX7</f>
        <v>0</v>
      </c>
      <c r="CW7" s="75"/>
      <c r="CX7" s="121"/>
      <c r="CY7" s="61"/>
    </row>
    <row r="8" spans="1:103" ht="15" customHeight="1">
      <c r="A8" s="368">
        <v>12000</v>
      </c>
      <c r="B8" s="369" t="str">
        <f>VLOOKUP(A8,[1]!PCG,2)</f>
        <v>Résultat de l'exercice</v>
      </c>
      <c r="C8" s="42"/>
      <c r="D8" s="42"/>
      <c r="E8" s="358"/>
      <c r="F8" s="358"/>
      <c r="J8" s="72"/>
      <c r="K8" s="65" t="s">
        <v>155</v>
      </c>
      <c r="L8" s="87"/>
      <c r="M8" s="74"/>
      <c r="N8" s="67" t="s">
        <v>156</v>
      </c>
      <c r="O8" s="68"/>
      <c r="P8" s="67" t="s">
        <v>157</v>
      </c>
      <c r="Q8" s="100"/>
      <c r="R8" s="71">
        <f t="shared" si="0"/>
        <v>0</v>
      </c>
      <c r="S8" s="71"/>
      <c r="T8" s="25"/>
      <c r="U8" s="72"/>
      <c r="V8" s="65" t="s">
        <v>158</v>
      </c>
      <c r="W8" s="87"/>
      <c r="X8" s="87"/>
      <c r="Y8" s="74"/>
      <c r="Z8" s="75" t="s">
        <v>159</v>
      </c>
      <c r="AA8" s="68">
        <f>F4</f>
        <v>0</v>
      </c>
      <c r="AB8" s="68"/>
      <c r="AC8" s="28"/>
      <c r="AD8" s="28"/>
      <c r="AE8" s="72"/>
      <c r="AF8" s="65" t="s">
        <v>160</v>
      </c>
      <c r="AG8" s="65"/>
      <c r="AH8" s="65"/>
      <c r="AI8" s="65"/>
      <c r="AJ8" s="65"/>
      <c r="AK8" s="74"/>
      <c r="AL8" s="75" t="s">
        <v>161</v>
      </c>
      <c r="AM8" s="68">
        <f>F159-E159</f>
        <v>0</v>
      </c>
      <c r="AN8" s="68"/>
      <c r="AO8" s="31"/>
      <c r="AP8" s="31"/>
      <c r="AR8" s="72"/>
      <c r="AS8" s="65" t="s">
        <v>162</v>
      </c>
      <c r="AT8" s="65"/>
      <c r="AU8" s="74"/>
      <c r="AV8" s="75" t="s">
        <v>163</v>
      </c>
      <c r="AW8" s="78">
        <f>E139</f>
        <v>0</v>
      </c>
      <c r="AX8" s="79"/>
      <c r="AY8" s="80"/>
      <c r="AZ8" s="6"/>
      <c r="BA8" s="6"/>
      <c r="BC8" s="72"/>
      <c r="BD8" s="122"/>
      <c r="BE8" s="65" t="s">
        <v>164</v>
      </c>
      <c r="BF8" s="117"/>
      <c r="BG8" s="75" t="s">
        <v>165</v>
      </c>
      <c r="BH8" s="118"/>
      <c r="BI8" s="75" t="s">
        <v>166</v>
      </c>
      <c r="BJ8" s="119"/>
      <c r="BK8" s="75" t="s">
        <v>167</v>
      </c>
      <c r="BL8" s="119"/>
      <c r="BM8" s="35"/>
      <c r="BN8" s="72"/>
      <c r="BO8" s="122"/>
      <c r="BP8" s="65" t="s">
        <v>164</v>
      </c>
      <c r="BQ8" s="65"/>
      <c r="BR8" s="66"/>
      <c r="BS8" s="75" t="s">
        <v>168</v>
      </c>
      <c r="BT8" s="118"/>
      <c r="BU8" s="75" t="s">
        <v>169</v>
      </c>
      <c r="BV8" s="119"/>
      <c r="BW8" s="75" t="s">
        <v>170</v>
      </c>
      <c r="BX8" s="120"/>
      <c r="BY8" s="75" t="s">
        <v>171</v>
      </c>
      <c r="BZ8" s="120">
        <f>'Cptes annuels'!BT8+'Cptes annuels'!BV8-'Cptes annuels'!BX8</f>
        <v>0</v>
      </c>
      <c r="CA8" s="123" t="e">
        <f>#REF!+#REF!-#REF!-#REF!</f>
        <v>#REF!</v>
      </c>
      <c r="CB8" s="72"/>
      <c r="CC8" s="65" t="s">
        <v>172</v>
      </c>
      <c r="CD8" s="65"/>
      <c r="CE8" s="74"/>
      <c r="CF8" s="75" t="s">
        <v>173</v>
      </c>
      <c r="CG8" s="98"/>
      <c r="CH8" s="75" t="s">
        <v>174</v>
      </c>
      <c r="CI8" s="98"/>
      <c r="CJ8" s="75" t="s">
        <v>175</v>
      </c>
      <c r="CK8" s="98"/>
      <c r="CL8" s="75" t="s">
        <v>176</v>
      </c>
      <c r="CM8" s="98">
        <f t="shared" si="1"/>
        <v>0</v>
      </c>
      <c r="CO8" s="72"/>
      <c r="CP8" s="65" t="s">
        <v>177</v>
      </c>
      <c r="CQ8" s="87"/>
      <c r="CR8" s="74"/>
      <c r="CS8" s="75" t="s">
        <v>178</v>
      </c>
      <c r="CT8" s="73">
        <f>'Cptes annuels'!O35</f>
        <v>0</v>
      </c>
      <c r="CU8" s="75"/>
      <c r="CV8" s="73">
        <f t="shared" si="2"/>
        <v>0</v>
      </c>
      <c r="CW8" s="75"/>
      <c r="CX8" s="121"/>
      <c r="CY8" s="61"/>
    </row>
    <row r="9" spans="1:103" ht="15" customHeight="1">
      <c r="A9" s="368">
        <v>13100</v>
      </c>
      <c r="B9" s="371" t="str">
        <f>VLOOKUP(A9,[1]!PCG,2)</f>
        <v>Subventions d'équipement</v>
      </c>
      <c r="C9" s="42"/>
      <c r="D9" s="42"/>
      <c r="E9" s="358"/>
      <c r="F9" s="358"/>
      <c r="J9" s="72"/>
      <c r="K9" s="65" t="s">
        <v>179</v>
      </c>
      <c r="L9" s="87"/>
      <c r="M9" s="74"/>
      <c r="N9" s="67" t="s">
        <v>180</v>
      </c>
      <c r="O9" s="68">
        <f>E18</f>
        <v>0</v>
      </c>
      <c r="P9" s="67" t="s">
        <v>181</v>
      </c>
      <c r="Q9" s="100">
        <f>F36</f>
        <v>0</v>
      </c>
      <c r="R9" s="71">
        <f t="shared" si="0"/>
        <v>0</v>
      </c>
      <c r="S9" s="71"/>
      <c r="T9" s="25"/>
      <c r="U9" s="72"/>
      <c r="V9" s="65" t="s">
        <v>182</v>
      </c>
      <c r="W9" s="65"/>
      <c r="X9" s="65"/>
      <c r="Y9" s="74"/>
      <c r="Z9" s="75" t="s">
        <v>183</v>
      </c>
      <c r="AA9" s="68"/>
      <c r="AB9" s="68"/>
      <c r="AC9" s="28"/>
      <c r="AD9" s="28"/>
      <c r="AE9" s="72"/>
      <c r="AF9" s="65" t="s">
        <v>184</v>
      </c>
      <c r="AG9" s="65"/>
      <c r="AH9" s="65"/>
      <c r="AI9" s="65"/>
      <c r="AJ9" s="65"/>
      <c r="AK9" s="74"/>
      <c r="AL9" s="75" t="s">
        <v>185</v>
      </c>
      <c r="AM9" s="68">
        <f>F160</f>
        <v>0</v>
      </c>
      <c r="AN9" s="68"/>
      <c r="AO9" s="31"/>
      <c r="AP9" s="31"/>
      <c r="AR9" s="72"/>
      <c r="AS9" s="65" t="s">
        <v>186</v>
      </c>
      <c r="AT9" s="65"/>
      <c r="AU9" s="74"/>
      <c r="AV9" s="75" t="s">
        <v>187</v>
      </c>
      <c r="AW9" s="78">
        <f>E140</f>
        <v>0</v>
      </c>
      <c r="AX9" s="79"/>
      <c r="AY9" s="80"/>
      <c r="AZ9" s="6"/>
      <c r="BA9" s="6"/>
      <c r="BC9" s="72"/>
      <c r="BD9" s="124" t="s">
        <v>188</v>
      </c>
      <c r="BE9" s="65" t="s">
        <v>189</v>
      </c>
      <c r="BF9" s="117"/>
      <c r="BG9" s="75" t="s">
        <v>190</v>
      </c>
      <c r="BH9" s="125"/>
      <c r="BI9" s="75" t="s">
        <v>191</v>
      </c>
      <c r="BJ9" s="119"/>
      <c r="BK9" s="75" t="s">
        <v>192</v>
      </c>
      <c r="BL9" s="119"/>
      <c r="BM9" s="35"/>
      <c r="BN9" s="72"/>
      <c r="BO9" s="124" t="s">
        <v>188</v>
      </c>
      <c r="BP9" s="65" t="s">
        <v>189</v>
      </c>
      <c r="BQ9" s="65"/>
      <c r="BR9" s="66"/>
      <c r="BS9" s="75" t="s">
        <v>193</v>
      </c>
      <c r="BT9" s="118"/>
      <c r="BU9" s="75" t="s">
        <v>194</v>
      </c>
      <c r="BV9" s="119"/>
      <c r="BW9" s="75" t="s">
        <v>195</v>
      </c>
      <c r="BX9" s="120"/>
      <c r="BY9" s="75" t="s">
        <v>196</v>
      </c>
      <c r="BZ9" s="120">
        <f>'Cptes annuels'!BT9+'Cptes annuels'!BV9-'Cptes annuels'!BX9</f>
        <v>0</v>
      </c>
      <c r="CA9" s="35" t="e">
        <f>#REF!+#REF!-#REF!-#REF!</f>
        <v>#REF!</v>
      </c>
      <c r="CB9" s="72"/>
      <c r="CC9" s="65" t="s">
        <v>197</v>
      </c>
      <c r="CD9" s="65"/>
      <c r="CE9" s="74"/>
      <c r="CF9" s="75" t="s">
        <v>198</v>
      </c>
      <c r="CG9" s="98"/>
      <c r="CH9" s="75" t="s">
        <v>199</v>
      </c>
      <c r="CI9" s="98"/>
      <c r="CJ9" s="75" t="s">
        <v>200</v>
      </c>
      <c r="CK9" s="98"/>
      <c r="CL9" s="75" t="s">
        <v>201</v>
      </c>
      <c r="CM9" s="98">
        <f t="shared" si="1"/>
        <v>0</v>
      </c>
      <c r="CO9" s="72"/>
      <c r="CP9" s="65" t="s">
        <v>202</v>
      </c>
      <c r="CQ9" s="65"/>
      <c r="CR9" s="74"/>
      <c r="CS9" s="75" t="s">
        <v>203</v>
      </c>
      <c r="CT9" s="73">
        <f>E69</f>
        <v>0</v>
      </c>
      <c r="CU9" s="111"/>
      <c r="CV9" s="73">
        <f t="shared" si="2"/>
        <v>0</v>
      </c>
      <c r="CW9" s="75"/>
      <c r="CX9" s="121"/>
      <c r="CY9" s="61"/>
    </row>
    <row r="10" spans="1:103" ht="15" customHeight="1">
      <c r="A10" s="368">
        <v>13900</v>
      </c>
      <c r="B10" s="369" t="str">
        <f>VLOOKUP(A10,[1]!PCG,2)</f>
        <v>Subvent. d'investiss. inscrites au résultat</v>
      </c>
      <c r="C10" s="42"/>
      <c r="D10" s="42"/>
      <c r="E10" s="358"/>
      <c r="F10" s="358"/>
      <c r="J10" s="72"/>
      <c r="K10" s="65" t="s">
        <v>204</v>
      </c>
      <c r="L10" s="87"/>
      <c r="M10" s="74"/>
      <c r="N10" s="67" t="s">
        <v>205</v>
      </c>
      <c r="O10" s="68"/>
      <c r="P10" s="67" t="s">
        <v>206</v>
      </c>
      <c r="Q10" s="100"/>
      <c r="R10" s="71">
        <f t="shared" si="0"/>
        <v>0</v>
      </c>
      <c r="S10" s="71"/>
      <c r="T10" s="25"/>
      <c r="U10" s="72"/>
      <c r="V10" s="65" t="s">
        <v>73</v>
      </c>
      <c r="W10" s="65"/>
      <c r="X10" s="65"/>
      <c r="Y10" s="74"/>
      <c r="Z10" s="75" t="s">
        <v>207</v>
      </c>
      <c r="AA10" s="68">
        <f>F5</f>
        <v>0</v>
      </c>
      <c r="AB10" s="68"/>
      <c r="AC10" s="28"/>
      <c r="AD10" s="28"/>
      <c r="AE10" s="72"/>
      <c r="AF10" s="65" t="s">
        <v>208</v>
      </c>
      <c r="AG10" s="65"/>
      <c r="AH10" s="65"/>
      <c r="AI10" s="65"/>
      <c r="AJ10" s="65"/>
      <c r="AK10" s="74"/>
      <c r="AL10" s="75" t="s">
        <v>209</v>
      </c>
      <c r="AM10" s="68">
        <f>F161</f>
        <v>0</v>
      </c>
      <c r="AN10" s="68"/>
      <c r="AO10" s="31"/>
      <c r="AP10" s="31"/>
      <c r="AR10" s="72"/>
      <c r="AS10" s="65" t="s">
        <v>1034</v>
      </c>
      <c r="AT10" s="65"/>
      <c r="AU10" s="74"/>
      <c r="AV10" s="75" t="s">
        <v>210</v>
      </c>
      <c r="AW10" s="102">
        <f>E148</f>
        <v>0</v>
      </c>
      <c r="AX10" s="102"/>
      <c r="AY10" s="80"/>
      <c r="AZ10" s="6"/>
      <c r="BA10" s="6"/>
      <c r="BC10" s="72"/>
      <c r="BD10" s="126"/>
      <c r="BE10" s="65" t="s">
        <v>211</v>
      </c>
      <c r="BF10" s="117"/>
      <c r="BG10" s="75" t="s">
        <v>212</v>
      </c>
      <c r="BH10" s="118"/>
      <c r="BI10" s="75" t="s">
        <v>213</v>
      </c>
      <c r="BJ10" s="119"/>
      <c r="BK10" s="75" t="s">
        <v>214</v>
      </c>
      <c r="BL10" s="119"/>
      <c r="BM10" s="35"/>
      <c r="BN10" s="72"/>
      <c r="BO10" s="126"/>
      <c r="BP10" s="65" t="s">
        <v>211</v>
      </c>
      <c r="BQ10" s="65"/>
      <c r="BR10" s="66"/>
      <c r="BS10" s="75" t="s">
        <v>215</v>
      </c>
      <c r="BT10" s="118"/>
      <c r="BU10" s="75" t="s">
        <v>216</v>
      </c>
      <c r="BV10" s="119"/>
      <c r="BW10" s="75" t="s">
        <v>217</v>
      </c>
      <c r="BX10" s="120"/>
      <c r="BY10" s="75" t="s">
        <v>218</v>
      </c>
      <c r="BZ10" s="120">
        <f>'Cptes annuels'!BT10+'Cptes annuels'!BV10-'Cptes annuels'!BX10</f>
        <v>0</v>
      </c>
      <c r="CA10" s="35" t="e">
        <f>#REF!+#REF!-#REF!-#REF!</f>
        <v>#REF!</v>
      </c>
      <c r="CB10" s="72"/>
      <c r="CC10" s="65" t="s">
        <v>219</v>
      </c>
      <c r="CD10" s="65"/>
      <c r="CE10" s="74"/>
      <c r="CF10" s="75" t="s">
        <v>220</v>
      </c>
      <c r="CG10" s="98"/>
      <c r="CH10" s="75" t="s">
        <v>221</v>
      </c>
      <c r="CI10" s="98"/>
      <c r="CJ10" s="75" t="s">
        <v>222</v>
      </c>
      <c r="CK10" s="98"/>
      <c r="CL10" s="75" t="s">
        <v>223</v>
      </c>
      <c r="CM10" s="98">
        <f t="shared" si="1"/>
        <v>0</v>
      </c>
      <c r="CO10" s="72"/>
      <c r="CP10" s="65" t="s">
        <v>224</v>
      </c>
      <c r="CQ10" s="65"/>
      <c r="CR10" s="74"/>
      <c r="CS10" s="75" t="s">
        <v>225</v>
      </c>
      <c r="CT10" s="73">
        <f>SUM(E71:E73)</f>
        <v>0</v>
      </c>
      <c r="CU10" s="111"/>
      <c r="CV10" s="73">
        <f t="shared" si="2"/>
        <v>0</v>
      </c>
      <c r="CW10" s="75"/>
      <c r="CX10" s="121"/>
      <c r="CY10" s="61"/>
    </row>
    <row r="11" spans="1:103" ht="15" customHeight="1">
      <c r="A11" s="368">
        <v>14310</v>
      </c>
      <c r="B11" s="369" t="str">
        <f>VLOOKUP(A11,[1]!PCG,2)</f>
        <v>Provisions règlement. relatives aux stocks</v>
      </c>
      <c r="C11" s="42"/>
      <c r="D11" s="42"/>
      <c r="E11" s="358"/>
      <c r="F11" s="358"/>
      <c r="J11" s="72"/>
      <c r="K11" s="65" t="s">
        <v>226</v>
      </c>
      <c r="L11" s="87"/>
      <c r="M11" s="74"/>
      <c r="N11" s="67" t="s">
        <v>227</v>
      </c>
      <c r="O11" s="68"/>
      <c r="P11" s="67" t="s">
        <v>228</v>
      </c>
      <c r="Q11" s="100"/>
      <c r="R11" s="71">
        <f t="shared" si="0"/>
        <v>0</v>
      </c>
      <c r="S11" s="71"/>
      <c r="T11" s="25"/>
      <c r="U11" s="72"/>
      <c r="V11" s="65" t="s">
        <v>129</v>
      </c>
      <c r="W11" s="65"/>
      <c r="X11" s="65"/>
      <c r="Y11" s="74"/>
      <c r="Z11" s="75" t="s">
        <v>229</v>
      </c>
      <c r="AA11" s="68"/>
      <c r="AB11" s="68"/>
      <c r="AC11" s="28"/>
      <c r="AD11" s="28"/>
      <c r="AE11" s="72"/>
      <c r="AF11" s="65" t="s">
        <v>1036</v>
      </c>
      <c r="AG11" s="65"/>
      <c r="AH11" s="65"/>
      <c r="AI11" s="65"/>
      <c r="AJ11" s="65"/>
      <c r="AK11" s="74"/>
      <c r="AL11" s="75" t="s">
        <v>230</v>
      </c>
      <c r="AM11" s="68">
        <f>SUM(F175:F177)+F180</f>
        <v>0</v>
      </c>
      <c r="AN11" s="68"/>
      <c r="AO11" s="31"/>
      <c r="AP11" s="31"/>
      <c r="AR11" s="115"/>
      <c r="AS11" s="104"/>
      <c r="AT11" s="105" t="s">
        <v>927</v>
      </c>
      <c r="AU11" s="106" t="s">
        <v>231</v>
      </c>
      <c r="AV11" s="75" t="s">
        <v>232</v>
      </c>
      <c r="AW11" s="115">
        <f>SUM(AW8:AW10)</f>
        <v>0</v>
      </c>
      <c r="AX11" s="115"/>
      <c r="AY11" s="116"/>
      <c r="AZ11" s="6"/>
      <c r="BA11" s="6"/>
      <c r="BC11" s="72"/>
      <c r="BD11" s="65" t="s">
        <v>233</v>
      </c>
      <c r="BE11" s="65"/>
      <c r="BF11" s="74"/>
      <c r="BG11" s="75" t="s">
        <v>234</v>
      </c>
      <c r="BH11" s="118"/>
      <c r="BI11" s="75" t="s">
        <v>235</v>
      </c>
      <c r="BJ11" s="119"/>
      <c r="BK11" s="75" t="s">
        <v>236</v>
      </c>
      <c r="BL11" s="119"/>
      <c r="BM11" s="35"/>
      <c r="BN11" s="72"/>
      <c r="BO11" s="65" t="s">
        <v>233</v>
      </c>
      <c r="BP11" s="65"/>
      <c r="BQ11" s="74"/>
      <c r="BR11" s="73"/>
      <c r="BS11" s="75" t="s">
        <v>237</v>
      </c>
      <c r="BT11" s="118"/>
      <c r="BU11" s="75" t="s">
        <v>238</v>
      </c>
      <c r="BV11" s="119"/>
      <c r="BW11" s="75" t="s">
        <v>217</v>
      </c>
      <c r="BX11" s="120"/>
      <c r="BY11" s="75" t="s">
        <v>239</v>
      </c>
      <c r="BZ11" s="120">
        <f>'Cptes annuels'!BT11+'Cptes annuels'!BV11-'Cptes annuels'!BX11</f>
        <v>0</v>
      </c>
      <c r="CA11" s="35" t="e">
        <f>#REF!+#REF!-#REF!-#REF!</f>
        <v>#REF!</v>
      </c>
      <c r="CB11" s="72"/>
      <c r="CC11" s="65" t="s">
        <v>240</v>
      </c>
      <c r="CD11" s="65"/>
      <c r="CE11" s="74"/>
      <c r="CF11" s="75" t="s">
        <v>241</v>
      </c>
      <c r="CG11" s="98"/>
      <c r="CH11" s="75" t="s">
        <v>242</v>
      </c>
      <c r="CI11" s="98"/>
      <c r="CJ11" s="75" t="s">
        <v>243</v>
      </c>
      <c r="CK11" s="98"/>
      <c r="CL11" s="75" t="s">
        <v>244</v>
      </c>
      <c r="CM11" s="98">
        <f t="shared" si="1"/>
        <v>0</v>
      </c>
      <c r="CO11" s="72"/>
      <c r="CP11" s="127" t="s">
        <v>245</v>
      </c>
      <c r="CQ11" s="124"/>
      <c r="CR11" s="74" t="s">
        <v>246</v>
      </c>
      <c r="CS11" s="75" t="s">
        <v>247</v>
      </c>
      <c r="CT11" s="73">
        <f>E74</f>
        <v>0</v>
      </c>
      <c r="CU11" s="75"/>
      <c r="CV11" s="73">
        <f t="shared" si="2"/>
        <v>0</v>
      </c>
      <c r="CW11" s="75"/>
      <c r="CX11" s="121"/>
      <c r="CY11" s="61"/>
    </row>
    <row r="12" spans="1:103" ht="15" customHeight="1">
      <c r="A12" s="368">
        <v>14500</v>
      </c>
      <c r="B12" s="369" t="str">
        <f>VLOOKUP(A12,[1]!PCG,2)</f>
        <v>Amortissements dérogatoires</v>
      </c>
      <c r="C12" s="42"/>
      <c r="D12" s="42"/>
      <c r="E12" s="358"/>
      <c r="F12" s="358"/>
      <c r="J12" s="72"/>
      <c r="K12" s="6" t="s">
        <v>248</v>
      </c>
      <c r="L12" s="128"/>
      <c r="M12" s="90"/>
      <c r="N12" s="91"/>
      <c r="O12" s="92"/>
      <c r="P12" s="67"/>
      <c r="Q12" s="94"/>
      <c r="R12" s="61">
        <f t="shared" si="0"/>
        <v>0</v>
      </c>
      <c r="S12" s="61"/>
      <c r="T12" s="25"/>
      <c r="U12" s="72"/>
      <c r="V12" s="87" t="s">
        <v>249</v>
      </c>
      <c r="W12" s="65"/>
      <c r="X12" s="65"/>
      <c r="Y12" s="74"/>
      <c r="Z12" s="75" t="s">
        <v>250</v>
      </c>
      <c r="AA12" s="129">
        <f>AW17</f>
        <v>0</v>
      </c>
      <c r="AB12" s="129"/>
      <c r="AC12" s="15"/>
      <c r="AD12" s="15"/>
      <c r="AE12" s="72"/>
      <c r="AF12" s="65" t="s">
        <v>251</v>
      </c>
      <c r="AG12" s="65"/>
      <c r="AH12" s="65"/>
      <c r="AI12" s="65"/>
      <c r="AJ12" s="65"/>
      <c r="AK12" s="74"/>
      <c r="AL12" s="75" t="s">
        <v>252</v>
      </c>
      <c r="AM12" s="68">
        <f>F162</f>
        <v>0</v>
      </c>
      <c r="AN12" s="68"/>
      <c r="AO12" s="31"/>
      <c r="AP12" s="31"/>
      <c r="AR12" s="130" t="s">
        <v>253</v>
      </c>
      <c r="AS12" s="45"/>
      <c r="AT12" s="131"/>
      <c r="AU12" s="45"/>
      <c r="AV12" s="132" t="s">
        <v>254</v>
      </c>
      <c r="AW12" s="133">
        <f>AW7-AW11</f>
        <v>0</v>
      </c>
      <c r="AX12" s="130"/>
      <c r="AY12" s="116"/>
      <c r="AZ12" s="6"/>
      <c r="BA12" s="6"/>
      <c r="BC12" s="72"/>
      <c r="BD12" s="124" t="s">
        <v>255</v>
      </c>
      <c r="BE12" s="65" t="s">
        <v>256</v>
      </c>
      <c r="BF12" s="74"/>
      <c r="BG12" s="75" t="s">
        <v>257</v>
      </c>
      <c r="BH12" s="125"/>
      <c r="BI12" s="75" t="s">
        <v>258</v>
      </c>
      <c r="BJ12" s="119"/>
      <c r="BK12" s="75" t="s">
        <v>259</v>
      </c>
      <c r="BL12" s="119"/>
      <c r="BM12" s="35"/>
      <c r="BN12" s="72"/>
      <c r="BO12" s="124" t="s">
        <v>255</v>
      </c>
      <c r="BP12" s="65" t="s">
        <v>256</v>
      </c>
      <c r="BQ12" s="74"/>
      <c r="BR12" s="73"/>
      <c r="BS12" s="75" t="s">
        <v>260</v>
      </c>
      <c r="BT12" s="118"/>
      <c r="BU12" s="75" t="s">
        <v>261</v>
      </c>
      <c r="BV12" s="119"/>
      <c r="BW12" s="75" t="s">
        <v>261</v>
      </c>
      <c r="BX12" s="120"/>
      <c r="BY12" s="75" t="s">
        <v>262</v>
      </c>
      <c r="BZ12" s="120">
        <f>'Cptes annuels'!BT12+'Cptes annuels'!BV12-'Cptes annuels'!BX12</f>
        <v>0</v>
      </c>
      <c r="CA12" s="35" t="e">
        <f>#REF!+#REF!-#REF!-#REF!</f>
        <v>#REF!</v>
      </c>
      <c r="CB12" s="72"/>
      <c r="CC12" s="65" t="s">
        <v>263</v>
      </c>
      <c r="CD12" s="65"/>
      <c r="CE12" s="74"/>
      <c r="CF12" s="75" t="s">
        <v>264</v>
      </c>
      <c r="CG12" s="98"/>
      <c r="CH12" s="75" t="s">
        <v>265</v>
      </c>
      <c r="CI12" s="98"/>
      <c r="CJ12" s="75" t="s">
        <v>266</v>
      </c>
      <c r="CK12" s="98"/>
      <c r="CL12" s="75" t="s">
        <v>267</v>
      </c>
      <c r="CM12" s="98">
        <f t="shared" si="1"/>
        <v>0</v>
      </c>
      <c r="CO12" s="72"/>
      <c r="CP12" s="127" t="s">
        <v>268</v>
      </c>
      <c r="CQ12" s="124"/>
      <c r="CR12" s="74" t="s">
        <v>269</v>
      </c>
      <c r="CS12" s="75" t="s">
        <v>270</v>
      </c>
      <c r="CT12" s="73">
        <f>SUM(E75:E79)</f>
        <v>0</v>
      </c>
      <c r="CU12" s="111"/>
      <c r="CV12" s="73">
        <f t="shared" si="2"/>
        <v>0</v>
      </c>
      <c r="CW12" s="75"/>
      <c r="CX12" s="121"/>
      <c r="CY12" s="61"/>
    </row>
    <row r="13" spans="1:103" ht="15" customHeight="1">
      <c r="A13" s="368">
        <v>15100</v>
      </c>
      <c r="B13" s="369" t="str">
        <f>VLOOKUP(A13,[1]!PCG,2)</f>
        <v>Provisions pour risques</v>
      </c>
      <c r="C13" s="42"/>
      <c r="D13" s="42"/>
      <c r="E13" s="358"/>
      <c r="F13" s="358"/>
      <c r="J13" s="72"/>
      <c r="K13" s="65" t="s">
        <v>272</v>
      </c>
      <c r="L13" s="87"/>
      <c r="M13" s="74"/>
      <c r="N13" s="67" t="s">
        <v>273</v>
      </c>
      <c r="O13" s="68"/>
      <c r="P13" s="67" t="s">
        <v>274</v>
      </c>
      <c r="Q13" s="100"/>
      <c r="R13" s="71">
        <f t="shared" si="0"/>
        <v>0</v>
      </c>
      <c r="S13" s="71"/>
      <c r="T13" s="25"/>
      <c r="U13" s="72"/>
      <c r="V13" s="65" t="s">
        <v>275</v>
      </c>
      <c r="W13" s="65"/>
      <c r="X13" s="65"/>
      <c r="Y13" s="74"/>
      <c r="Z13" s="75" t="s">
        <v>276</v>
      </c>
      <c r="AA13" s="68">
        <f>F9-E10</f>
        <v>0</v>
      </c>
      <c r="AB13" s="68"/>
      <c r="AC13" s="28"/>
      <c r="AD13" s="28"/>
      <c r="AE13" s="103"/>
      <c r="AF13" s="104"/>
      <c r="AG13" s="134" t="s">
        <v>928</v>
      </c>
      <c r="AH13" s="134"/>
      <c r="AI13" s="134"/>
      <c r="AJ13" s="134"/>
      <c r="AK13" s="106" t="s">
        <v>85</v>
      </c>
      <c r="AL13" s="75" t="s">
        <v>277</v>
      </c>
      <c r="AM13" s="113">
        <f>SUM(AM7:AM12)</f>
        <v>0</v>
      </c>
      <c r="AN13" s="113"/>
      <c r="AO13" s="31"/>
      <c r="AP13" s="31"/>
      <c r="AR13" s="64" t="s">
        <v>278</v>
      </c>
      <c r="AS13" s="65"/>
      <c r="AT13" s="65"/>
      <c r="AU13" s="66" t="s">
        <v>279</v>
      </c>
      <c r="AV13" s="75" t="s">
        <v>280</v>
      </c>
      <c r="AW13" s="78">
        <f>E149</f>
        <v>0</v>
      </c>
      <c r="AX13" s="79"/>
      <c r="AY13" s="80"/>
      <c r="AZ13" s="6"/>
      <c r="BA13" s="6"/>
      <c r="BC13" s="72"/>
      <c r="BD13" s="124" t="s">
        <v>281</v>
      </c>
      <c r="BE13" s="65" t="s">
        <v>282</v>
      </c>
      <c r="BF13" s="74"/>
      <c r="BG13" s="75" t="s">
        <v>283</v>
      </c>
      <c r="BH13" s="118"/>
      <c r="BI13" s="75" t="s">
        <v>284</v>
      </c>
      <c r="BJ13" s="119"/>
      <c r="BK13" s="75" t="s">
        <v>285</v>
      </c>
      <c r="BL13" s="119"/>
      <c r="BM13" s="35"/>
      <c r="BN13" s="72"/>
      <c r="BO13" s="124" t="s">
        <v>281</v>
      </c>
      <c r="BP13" s="65" t="s">
        <v>282</v>
      </c>
      <c r="BQ13" s="74"/>
      <c r="BR13" s="73"/>
      <c r="BS13" s="75" t="s">
        <v>286</v>
      </c>
      <c r="BT13" s="118"/>
      <c r="BU13" s="75" t="s">
        <v>287</v>
      </c>
      <c r="BV13" s="119"/>
      <c r="BW13" s="75" t="s">
        <v>288</v>
      </c>
      <c r="BX13" s="120"/>
      <c r="BY13" s="75" t="s">
        <v>289</v>
      </c>
      <c r="BZ13" s="120">
        <f>'Cptes annuels'!BT13+'Cptes annuels'!BV13-'Cptes annuels'!BX13</f>
        <v>0</v>
      </c>
      <c r="CA13" s="35" t="e">
        <f>#REF!+#REF!-#REF!-#REF!</f>
        <v>#REF!</v>
      </c>
      <c r="CB13" s="103"/>
      <c r="CC13" s="104"/>
      <c r="CD13" s="104"/>
      <c r="CE13" s="106" t="s">
        <v>290</v>
      </c>
      <c r="CF13" s="75" t="s">
        <v>291</v>
      </c>
      <c r="CG13" s="135">
        <f>SUM(CG5:CG12)</f>
        <v>0</v>
      </c>
      <c r="CH13" s="75" t="s">
        <v>292</v>
      </c>
      <c r="CI13" s="135">
        <f>SUM(CI5:CI12)</f>
        <v>0</v>
      </c>
      <c r="CJ13" s="75" t="s">
        <v>293</v>
      </c>
      <c r="CK13" s="135">
        <f>SUM(CK5:CK12)</f>
        <v>0</v>
      </c>
      <c r="CL13" s="75" t="s">
        <v>294</v>
      </c>
      <c r="CM13" s="135">
        <f>SUM(CM5:CM12)</f>
        <v>0</v>
      </c>
      <c r="CN13" s="35"/>
      <c r="CO13" s="72"/>
      <c r="CP13" s="136" t="s">
        <v>295</v>
      </c>
      <c r="CQ13" s="137"/>
      <c r="CR13" s="74" t="s">
        <v>296</v>
      </c>
      <c r="CS13" s="75" t="s">
        <v>297</v>
      </c>
      <c r="CT13" s="73"/>
      <c r="CU13" s="75"/>
      <c r="CV13" s="73">
        <f t="shared" si="2"/>
        <v>0</v>
      </c>
      <c r="CW13" s="75"/>
      <c r="CX13" s="121"/>
      <c r="CY13" s="61"/>
    </row>
    <row r="14" spans="1:103" ht="15" customHeight="1">
      <c r="A14" s="368">
        <v>15700</v>
      </c>
      <c r="B14" s="369" t="str">
        <f>VLOOKUP(A14,[1]!PCG,2)</f>
        <v>Provisions pour charges à répartir</v>
      </c>
      <c r="C14" s="42"/>
      <c r="D14" s="42"/>
      <c r="E14" s="358"/>
      <c r="F14" s="358"/>
      <c r="J14" s="72"/>
      <c r="K14" s="65" t="s">
        <v>298</v>
      </c>
      <c r="L14" s="87"/>
      <c r="M14" s="74"/>
      <c r="N14" s="67" t="s">
        <v>299</v>
      </c>
      <c r="O14" s="68">
        <f>E20+E21</f>
        <v>0</v>
      </c>
      <c r="P14" s="67" t="s">
        <v>300</v>
      </c>
      <c r="Q14" s="100">
        <f>F37</f>
        <v>0</v>
      </c>
      <c r="R14" s="71">
        <f t="shared" si="0"/>
        <v>0</v>
      </c>
      <c r="S14" s="71"/>
      <c r="T14" s="25"/>
      <c r="U14" s="72"/>
      <c r="V14" s="65" t="s">
        <v>301</v>
      </c>
      <c r="W14" s="65"/>
      <c r="X14" s="65"/>
      <c r="Y14" s="74"/>
      <c r="Z14" s="75" t="s">
        <v>302</v>
      </c>
      <c r="AA14" s="68">
        <f>F11+F12</f>
        <v>0</v>
      </c>
      <c r="AB14" s="68"/>
      <c r="AC14" s="28"/>
      <c r="AD14" s="28"/>
      <c r="AE14" s="72"/>
      <c r="AF14" s="65" t="s">
        <v>303</v>
      </c>
      <c r="AG14" s="65"/>
      <c r="AH14" s="65"/>
      <c r="AI14" s="65"/>
      <c r="AJ14" s="65"/>
      <c r="AK14" s="74"/>
      <c r="AL14" s="75" t="s">
        <v>304</v>
      </c>
      <c r="AM14" s="68">
        <f>E105+E107-F109</f>
        <v>0</v>
      </c>
      <c r="AN14" s="68"/>
      <c r="AO14" s="31"/>
      <c r="AP14" s="31"/>
      <c r="AR14" s="64" t="s">
        <v>246</v>
      </c>
      <c r="AS14" s="65"/>
      <c r="AT14" s="65"/>
      <c r="AU14" s="66" t="s">
        <v>305</v>
      </c>
      <c r="AV14" s="75" t="s">
        <v>306</v>
      </c>
      <c r="AW14" s="102">
        <f>E150</f>
        <v>0</v>
      </c>
      <c r="AX14" s="102"/>
      <c r="AY14" s="80"/>
      <c r="AZ14" s="6"/>
      <c r="BA14" s="6"/>
      <c r="BC14" s="72"/>
      <c r="BD14" s="124" t="s">
        <v>307</v>
      </c>
      <c r="BE14" s="65" t="s">
        <v>308</v>
      </c>
      <c r="BF14" s="74"/>
      <c r="BG14" s="75" t="s">
        <v>309</v>
      </c>
      <c r="BH14" s="118"/>
      <c r="BI14" s="75" t="s">
        <v>310</v>
      </c>
      <c r="BJ14" s="119"/>
      <c r="BK14" s="75" t="s">
        <v>223</v>
      </c>
      <c r="BL14" s="119"/>
      <c r="BM14" s="35"/>
      <c r="BN14" s="72"/>
      <c r="BO14" s="124" t="s">
        <v>307</v>
      </c>
      <c r="BP14" s="65" t="s">
        <v>308</v>
      </c>
      <c r="BQ14" s="74"/>
      <c r="BR14" s="73"/>
      <c r="BS14" s="75" t="s">
        <v>311</v>
      </c>
      <c r="BT14" s="118"/>
      <c r="BU14" s="75" t="s">
        <v>312</v>
      </c>
      <c r="BV14" s="119"/>
      <c r="BW14" s="75" t="s">
        <v>313</v>
      </c>
      <c r="BX14" s="120"/>
      <c r="BY14" s="75" t="s">
        <v>314</v>
      </c>
      <c r="BZ14" s="120">
        <f>'Cptes annuels'!BT14+'Cptes annuels'!BV14-'Cptes annuels'!BX14</f>
        <v>0</v>
      </c>
      <c r="CA14" s="35" t="e">
        <f>#REF!+#REF!-#REF!-#REF!</f>
        <v>#REF!</v>
      </c>
      <c r="CB14" s="72"/>
      <c r="CC14" s="65" t="s">
        <v>315</v>
      </c>
      <c r="CD14" s="65"/>
      <c r="CE14" s="74"/>
      <c r="CF14" s="138" t="s">
        <v>316</v>
      </c>
      <c r="CG14" s="118"/>
      <c r="CH14" s="138" t="s">
        <v>317</v>
      </c>
      <c r="CI14" s="119"/>
      <c r="CJ14" s="138" t="s">
        <v>318</v>
      </c>
      <c r="CK14" s="120"/>
      <c r="CL14" s="138" t="s">
        <v>319</v>
      </c>
      <c r="CM14" s="98">
        <f aca="true" t="shared" si="3" ref="CM14:CM24">CG14+CI14-CK14</f>
        <v>0</v>
      </c>
      <c r="CO14" s="72"/>
      <c r="CP14" s="65" t="s">
        <v>320</v>
      </c>
      <c r="CQ14" s="65"/>
      <c r="CR14" s="74"/>
      <c r="CS14" s="75" t="s">
        <v>321</v>
      </c>
      <c r="CT14" s="73">
        <f>E82</f>
        <v>0</v>
      </c>
      <c r="CU14" s="75"/>
      <c r="CV14" s="73">
        <f t="shared" si="2"/>
        <v>0</v>
      </c>
      <c r="CW14" s="75"/>
      <c r="CX14" s="121"/>
      <c r="CY14" s="61"/>
    </row>
    <row r="15" spans="1:103" ht="15" customHeight="1">
      <c r="A15" s="368">
        <v>16400</v>
      </c>
      <c r="B15" s="369" t="str">
        <f>VLOOKUP(A15,[1]!PCG,2)</f>
        <v>Emprunts (établ.de crédit)</v>
      </c>
      <c r="C15" s="42"/>
      <c r="D15" s="42"/>
      <c r="E15" s="358"/>
      <c r="F15" s="358"/>
      <c r="J15" s="72"/>
      <c r="K15" s="65" t="s">
        <v>322</v>
      </c>
      <c r="L15" s="87"/>
      <c r="M15" s="74"/>
      <c r="N15" s="67" t="s">
        <v>323</v>
      </c>
      <c r="O15" s="68">
        <f>SUM(E22:E23)</f>
        <v>0</v>
      </c>
      <c r="P15" s="67" t="s">
        <v>324</v>
      </c>
      <c r="Q15" s="100">
        <f>F38+F39</f>
        <v>0</v>
      </c>
      <c r="R15" s="71">
        <f t="shared" si="0"/>
        <v>0</v>
      </c>
      <c r="S15" s="71"/>
      <c r="T15" s="25"/>
      <c r="U15" s="103"/>
      <c r="V15" s="105"/>
      <c r="W15" s="104"/>
      <c r="X15" s="104"/>
      <c r="Y15" s="106" t="s">
        <v>290</v>
      </c>
      <c r="Z15" s="75" t="s">
        <v>325</v>
      </c>
      <c r="AA15" s="113">
        <f>SUM(AA4:AA14)</f>
        <v>0</v>
      </c>
      <c r="AB15" s="113"/>
      <c r="AC15" s="9"/>
      <c r="AD15" s="9"/>
      <c r="AE15" s="72"/>
      <c r="AF15" s="65" t="s">
        <v>326</v>
      </c>
      <c r="AG15" s="65"/>
      <c r="AH15" s="65"/>
      <c r="AI15" s="65"/>
      <c r="AJ15" s="65"/>
      <c r="AK15" s="74"/>
      <c r="AL15" s="75" t="s">
        <v>327</v>
      </c>
      <c r="AM15" s="68">
        <f>E99-F99</f>
        <v>0</v>
      </c>
      <c r="AN15" s="68"/>
      <c r="AO15" s="31"/>
      <c r="AP15" s="31"/>
      <c r="AR15" s="139"/>
      <c r="AS15" s="140"/>
      <c r="AT15" s="141" t="s">
        <v>328</v>
      </c>
      <c r="AU15" s="140"/>
      <c r="AV15" s="75" t="s">
        <v>329</v>
      </c>
      <c r="AW15" s="71">
        <f>AM13+AM37+AW7+AM29</f>
        <v>0</v>
      </c>
      <c r="AX15" s="99"/>
      <c r="AY15" s="116"/>
      <c r="AZ15" s="6"/>
      <c r="BA15" s="6"/>
      <c r="BC15" s="72"/>
      <c r="BD15" s="126"/>
      <c r="BE15" s="65" t="s">
        <v>330</v>
      </c>
      <c r="BF15" s="74"/>
      <c r="BG15" s="75" t="s">
        <v>331</v>
      </c>
      <c r="BH15" s="125"/>
      <c r="BI15" s="75" t="s">
        <v>332</v>
      </c>
      <c r="BJ15" s="119"/>
      <c r="BK15" s="75" t="s">
        <v>333</v>
      </c>
      <c r="BL15" s="119"/>
      <c r="BM15" s="35"/>
      <c r="BN15" s="72"/>
      <c r="BO15" s="126"/>
      <c r="BP15" s="65" t="s">
        <v>330</v>
      </c>
      <c r="BQ15" s="74"/>
      <c r="BR15" s="73"/>
      <c r="BS15" s="75" t="s">
        <v>334</v>
      </c>
      <c r="BT15" s="142"/>
      <c r="BU15" s="75" t="s">
        <v>335</v>
      </c>
      <c r="BV15" s="143"/>
      <c r="BW15" s="75" t="s">
        <v>336</v>
      </c>
      <c r="BX15" s="144"/>
      <c r="BY15" s="75" t="s">
        <v>337</v>
      </c>
      <c r="BZ15" s="120">
        <f>'Cptes annuels'!BT15+'Cptes annuels'!BV15-'Cptes annuels'!BX15</f>
        <v>0</v>
      </c>
      <c r="CA15" s="35" t="e">
        <f>#REF!+#REF!-#REF!-#REF!</f>
        <v>#REF!</v>
      </c>
      <c r="CB15" s="72"/>
      <c r="CC15" s="65" t="s">
        <v>338</v>
      </c>
      <c r="CD15" s="65"/>
      <c r="CE15" s="74"/>
      <c r="CF15" s="138" t="s">
        <v>339</v>
      </c>
      <c r="CG15" s="118"/>
      <c r="CH15" s="145" t="s">
        <v>340</v>
      </c>
      <c r="CI15" s="119"/>
      <c r="CJ15" s="138" t="s">
        <v>341</v>
      </c>
      <c r="CK15" s="120"/>
      <c r="CL15" s="138" t="s">
        <v>342</v>
      </c>
      <c r="CM15" s="98">
        <f t="shared" si="3"/>
        <v>0</v>
      </c>
      <c r="CO15" s="103"/>
      <c r="CP15" s="104" t="s">
        <v>343</v>
      </c>
      <c r="CQ15" s="105"/>
      <c r="CR15" s="110"/>
      <c r="CS15" s="75" t="s">
        <v>344</v>
      </c>
      <c r="CT15" s="146">
        <f>E83</f>
        <v>0</v>
      </c>
      <c r="CU15" s="75"/>
      <c r="CV15" s="146">
        <f t="shared" si="2"/>
        <v>0</v>
      </c>
      <c r="CW15" s="75"/>
      <c r="CX15" s="147"/>
      <c r="CY15" s="61"/>
    </row>
    <row r="16" spans="1:103" ht="15" customHeight="1">
      <c r="A16" s="368">
        <v>16884</v>
      </c>
      <c r="B16" s="369" t="str">
        <f>VLOOKUP(A16,[1]!PCG,2)</f>
        <v>Intérêts courus s/emprunts établ.de crédit</v>
      </c>
      <c r="C16" s="42"/>
      <c r="D16" s="42"/>
      <c r="E16" s="358"/>
      <c r="F16" s="358"/>
      <c r="J16" s="72"/>
      <c r="K16" s="65" t="s">
        <v>345</v>
      </c>
      <c r="L16" s="87"/>
      <c r="M16" s="74"/>
      <c r="N16" s="67" t="s">
        <v>346</v>
      </c>
      <c r="O16" s="68">
        <f>E24</f>
        <v>0</v>
      </c>
      <c r="P16" s="67" t="s">
        <v>347</v>
      </c>
      <c r="Q16" s="100">
        <f>F40</f>
        <v>0</v>
      </c>
      <c r="R16" s="71">
        <f t="shared" si="0"/>
        <v>0</v>
      </c>
      <c r="S16" s="71"/>
      <c r="T16" s="25"/>
      <c r="U16" s="72"/>
      <c r="V16" s="65" t="s">
        <v>348</v>
      </c>
      <c r="W16" s="65"/>
      <c r="X16" s="65"/>
      <c r="Y16" s="74"/>
      <c r="Z16" s="75" t="s">
        <v>349</v>
      </c>
      <c r="AA16" s="68"/>
      <c r="AB16" s="68"/>
      <c r="AC16" s="28"/>
      <c r="AD16" s="28"/>
      <c r="AE16" s="72"/>
      <c r="AF16" s="65" t="s">
        <v>350</v>
      </c>
      <c r="AG16" s="65"/>
      <c r="AH16" s="65"/>
      <c r="AI16" s="65"/>
      <c r="AJ16" s="65"/>
      <c r="AK16" s="74"/>
      <c r="AL16" s="75" t="s">
        <v>351</v>
      </c>
      <c r="AM16" s="68">
        <f>SUM(E95:E96)+E106-F108</f>
        <v>0</v>
      </c>
      <c r="AN16" s="68"/>
      <c r="AO16" s="31"/>
      <c r="AP16" s="31"/>
      <c r="AR16" s="148"/>
      <c r="AS16" s="104"/>
      <c r="AT16" s="105" t="s">
        <v>352</v>
      </c>
      <c r="AU16" s="104"/>
      <c r="AV16" s="75" t="s">
        <v>353</v>
      </c>
      <c r="AW16" s="149">
        <f>AM27+AM42+AW11+AW13+AW14+AM30</f>
        <v>0</v>
      </c>
      <c r="AX16" s="150"/>
      <c r="AY16" s="116"/>
      <c r="AZ16" s="6"/>
      <c r="BA16" s="6"/>
      <c r="BC16" s="72"/>
      <c r="BD16" s="65" t="s">
        <v>354</v>
      </c>
      <c r="BE16" s="65"/>
      <c r="BF16" s="74"/>
      <c r="BG16" s="75" t="s">
        <v>355</v>
      </c>
      <c r="BH16" s="125"/>
      <c r="BI16" s="75" t="s">
        <v>356</v>
      </c>
      <c r="BJ16" s="119"/>
      <c r="BK16" s="75" t="s">
        <v>241</v>
      </c>
      <c r="BL16" s="119"/>
      <c r="BM16" s="35"/>
      <c r="BN16" s="103"/>
      <c r="BO16" s="104"/>
      <c r="BP16" s="105"/>
      <c r="BQ16" s="105"/>
      <c r="BR16" s="106" t="s">
        <v>357</v>
      </c>
      <c r="BS16" s="75" t="s">
        <v>358</v>
      </c>
      <c r="BT16" s="151">
        <f>SUM(BT7:BT15)</f>
        <v>0</v>
      </c>
      <c r="BU16" s="75" t="s">
        <v>359</v>
      </c>
      <c r="BV16" s="152">
        <f>SUM(BV7:BV15)</f>
        <v>0</v>
      </c>
      <c r="BW16" s="75" t="s">
        <v>360</v>
      </c>
      <c r="BX16" s="153">
        <f>SUM(BX7:BX15)</f>
        <v>0</v>
      </c>
      <c r="BY16" s="75" t="s">
        <v>361</v>
      </c>
      <c r="BZ16" s="153">
        <f>SUM(BZ7:BZ15)</f>
        <v>0</v>
      </c>
      <c r="CA16" s="35" t="e">
        <f>#REF!-#REF!-SUM(S13:S18)</f>
        <v>#REF!</v>
      </c>
      <c r="CB16" s="72"/>
      <c r="CC16" s="65" t="s">
        <v>362</v>
      </c>
      <c r="CD16" s="65"/>
      <c r="CE16" s="74"/>
      <c r="CF16" s="138" t="s">
        <v>363</v>
      </c>
      <c r="CG16" s="118"/>
      <c r="CH16" s="138" t="s">
        <v>364</v>
      </c>
      <c r="CI16" s="119"/>
      <c r="CJ16" s="138" t="s">
        <v>365</v>
      </c>
      <c r="CK16" s="120"/>
      <c r="CL16" s="138" t="s">
        <v>366</v>
      </c>
      <c r="CM16" s="98">
        <f t="shared" si="3"/>
        <v>0</v>
      </c>
      <c r="CO16" s="64" t="s">
        <v>367</v>
      </c>
      <c r="CP16" s="65"/>
      <c r="CQ16" s="65"/>
      <c r="CR16" s="65"/>
      <c r="CS16" s="75" t="s">
        <v>368</v>
      </c>
      <c r="CT16" s="73">
        <f>O41</f>
        <v>0</v>
      </c>
      <c r="CU16" s="112"/>
      <c r="CV16" s="73">
        <f t="shared" si="2"/>
        <v>0</v>
      </c>
      <c r="CW16" s="112"/>
      <c r="CX16" s="147"/>
      <c r="CY16" s="61"/>
    </row>
    <row r="17" spans="1:103" ht="15" customHeight="1" thickBot="1">
      <c r="A17" s="368">
        <v>20100</v>
      </c>
      <c r="B17" s="369" t="str">
        <f>VLOOKUP(A17,[1]!PCG,2)</f>
        <v>Frais d'établissement</v>
      </c>
      <c r="C17" s="42"/>
      <c r="D17" s="42"/>
      <c r="E17" s="358"/>
      <c r="F17" s="358"/>
      <c r="J17" s="72"/>
      <c r="K17" s="65" t="s">
        <v>369</v>
      </c>
      <c r="L17" s="87"/>
      <c r="M17" s="74"/>
      <c r="N17" s="67" t="s">
        <v>370</v>
      </c>
      <c r="O17" s="68">
        <f>SUM(E25:E27)</f>
        <v>0</v>
      </c>
      <c r="P17" s="67" t="s">
        <v>371</v>
      </c>
      <c r="Q17" s="100">
        <f>SUM(F41:F43)</f>
        <v>0</v>
      </c>
      <c r="R17" s="71">
        <f t="shared" si="0"/>
        <v>0</v>
      </c>
      <c r="S17" s="71"/>
      <c r="T17" s="25"/>
      <c r="U17" s="72"/>
      <c r="V17" s="65" t="s">
        <v>372</v>
      </c>
      <c r="W17" s="65"/>
      <c r="X17" s="65"/>
      <c r="Y17" s="74"/>
      <c r="Z17" s="75" t="s">
        <v>373</v>
      </c>
      <c r="AA17" s="68"/>
      <c r="AB17" s="68"/>
      <c r="AC17" s="28"/>
      <c r="AD17" s="28"/>
      <c r="AE17" s="72"/>
      <c r="AF17" s="65" t="s">
        <v>326</v>
      </c>
      <c r="AG17" s="65"/>
      <c r="AH17" s="65"/>
      <c r="AI17" s="65"/>
      <c r="AJ17" s="65"/>
      <c r="AK17" s="74"/>
      <c r="AL17" s="75" t="s">
        <v>374</v>
      </c>
      <c r="AM17" s="68">
        <f>E97+E98-F97-F98</f>
        <v>0</v>
      </c>
      <c r="AN17" s="68"/>
      <c r="AO17" s="31"/>
      <c r="AP17" s="31"/>
      <c r="AR17" s="81" t="s">
        <v>375</v>
      </c>
      <c r="AS17" s="45"/>
      <c r="AT17" s="131"/>
      <c r="AU17" s="45"/>
      <c r="AV17" s="154" t="s">
        <v>376</v>
      </c>
      <c r="AW17" s="155">
        <f>AW15-AW16</f>
        <v>0</v>
      </c>
      <c r="AX17" s="155"/>
      <c r="AY17" s="116"/>
      <c r="AZ17" s="6"/>
      <c r="BA17" s="6"/>
      <c r="BC17" s="72"/>
      <c r="BD17" s="65" t="s">
        <v>377</v>
      </c>
      <c r="BE17" s="65"/>
      <c r="BF17" s="74"/>
      <c r="BG17" s="75" t="s">
        <v>242</v>
      </c>
      <c r="BH17" s="156"/>
      <c r="BI17" s="75" t="s">
        <v>378</v>
      </c>
      <c r="BJ17" s="119"/>
      <c r="BK17" s="75" t="s">
        <v>244</v>
      </c>
      <c r="BL17" s="119"/>
      <c r="BM17" s="35"/>
      <c r="BN17" s="157"/>
      <c r="BO17" s="58"/>
      <c r="BP17" s="58"/>
      <c r="BQ17" s="58"/>
      <c r="BR17" s="158" t="s">
        <v>379</v>
      </c>
      <c r="BS17" s="159" t="s">
        <v>380</v>
      </c>
      <c r="BT17" s="160">
        <f>BT5+BT6+BT16</f>
        <v>0</v>
      </c>
      <c r="BU17" s="159" t="s">
        <v>381</v>
      </c>
      <c r="BV17" s="160">
        <f>BV5+BV6+BV16</f>
        <v>0</v>
      </c>
      <c r="BW17" s="159" t="s">
        <v>382</v>
      </c>
      <c r="BX17" s="161">
        <f>BX5+BX6+BX16</f>
        <v>0</v>
      </c>
      <c r="BY17" s="159" t="s">
        <v>383</v>
      </c>
      <c r="BZ17" s="161">
        <f>BZ5+BZ6+BZ16</f>
        <v>0</v>
      </c>
      <c r="CA17" s="35" t="e">
        <f>#REF!-#REF!+SUM(#REF!)</f>
        <v>#REF!</v>
      </c>
      <c r="CB17" s="72"/>
      <c r="CC17" s="65" t="s">
        <v>384</v>
      </c>
      <c r="CD17" s="65"/>
      <c r="CE17" s="74"/>
      <c r="CF17" s="138" t="s">
        <v>385</v>
      </c>
      <c r="CG17" s="118"/>
      <c r="CH17" s="138" t="s">
        <v>386</v>
      </c>
      <c r="CI17" s="119"/>
      <c r="CJ17" s="138" t="s">
        <v>387</v>
      </c>
      <c r="CK17" s="120"/>
      <c r="CL17" s="138" t="s">
        <v>388</v>
      </c>
      <c r="CM17" s="98">
        <f t="shared" si="3"/>
        <v>0</v>
      </c>
      <c r="CO17" s="162"/>
      <c r="CP17" s="163"/>
      <c r="CQ17" s="163"/>
      <c r="CR17" s="164" t="s">
        <v>389</v>
      </c>
      <c r="CS17" s="154" t="s">
        <v>390</v>
      </c>
      <c r="CT17" s="165">
        <f>SUM(CT4:CT16)</f>
        <v>0</v>
      </c>
      <c r="CU17" s="83" t="s">
        <v>391</v>
      </c>
      <c r="CV17" s="166">
        <f>SUM(CV4:CV16)</f>
        <v>0</v>
      </c>
      <c r="CW17" s="83" t="s">
        <v>392</v>
      </c>
      <c r="CX17" s="165">
        <f>SUM(CX4:CX16)</f>
        <v>0</v>
      </c>
      <c r="CY17" s="167"/>
    </row>
    <row r="18" spans="1:105" ht="15" customHeight="1" thickTop="1">
      <c r="A18" s="368">
        <v>20500</v>
      </c>
      <c r="B18" s="369" t="str">
        <f>VLOOKUP(A18,[1]!PCG,2)</f>
        <v>Concessions, droits... et assimilés</v>
      </c>
      <c r="C18" s="42"/>
      <c r="D18" s="42"/>
      <c r="E18" s="358"/>
      <c r="F18" s="358"/>
      <c r="J18" s="72"/>
      <c r="K18" s="65" t="s">
        <v>393</v>
      </c>
      <c r="L18" s="87"/>
      <c r="M18" s="74"/>
      <c r="N18" s="67" t="s">
        <v>394</v>
      </c>
      <c r="O18" s="68"/>
      <c r="P18" s="67" t="s">
        <v>395</v>
      </c>
      <c r="Q18" s="100"/>
      <c r="R18" s="71">
        <f t="shared" si="0"/>
        <v>0</v>
      </c>
      <c r="S18" s="71"/>
      <c r="T18" s="25"/>
      <c r="U18" s="103"/>
      <c r="V18" s="105"/>
      <c r="W18" s="104"/>
      <c r="X18" s="104"/>
      <c r="Y18" s="106" t="s">
        <v>396</v>
      </c>
      <c r="Z18" s="75" t="s">
        <v>397</v>
      </c>
      <c r="AA18" s="113">
        <f>SUM(AA16:AA17)</f>
        <v>0</v>
      </c>
      <c r="AB18" s="113"/>
      <c r="AC18" s="9"/>
      <c r="AD18" s="9"/>
      <c r="AE18" s="72"/>
      <c r="AF18" s="65" t="s">
        <v>398</v>
      </c>
      <c r="AG18" s="65"/>
      <c r="AH18" s="65"/>
      <c r="AI18" s="65"/>
      <c r="AJ18" s="65"/>
      <c r="AK18" s="74"/>
      <c r="AL18" s="75" t="s">
        <v>399</v>
      </c>
      <c r="AM18" s="68">
        <f>SUM(E100:E104)+SUM(E110:E125)-F117-F125</f>
        <v>0</v>
      </c>
      <c r="AN18" s="68"/>
      <c r="AO18" s="31"/>
      <c r="AP18" s="31"/>
      <c r="AR18" s="168"/>
      <c r="AS18" s="140" t="s">
        <v>400</v>
      </c>
      <c r="AT18" s="141"/>
      <c r="AU18" s="169"/>
      <c r="AV18" s="170" t="s">
        <v>401</v>
      </c>
      <c r="AW18" s="171"/>
      <c r="AX18" s="88"/>
      <c r="AY18" s="116"/>
      <c r="AZ18" s="6"/>
      <c r="BA18" s="6"/>
      <c r="BC18" s="103"/>
      <c r="BD18" s="104"/>
      <c r="BE18" s="105"/>
      <c r="BF18" s="106" t="s">
        <v>357</v>
      </c>
      <c r="BG18" s="75" t="s">
        <v>402</v>
      </c>
      <c r="BH18" s="152">
        <f>SUM(BH7:BH17)</f>
        <v>0</v>
      </c>
      <c r="BI18" s="75" t="s">
        <v>403</v>
      </c>
      <c r="BJ18" s="153"/>
      <c r="BK18" s="75" t="s">
        <v>404</v>
      </c>
      <c r="BL18" s="153">
        <f>SUM(BL7:BL17)</f>
        <v>0</v>
      </c>
      <c r="BM18" s="35"/>
      <c r="BN18" s="172" t="s">
        <v>405</v>
      </c>
      <c r="BO18" s="173"/>
      <c r="BP18" s="392" t="s">
        <v>406</v>
      </c>
      <c r="BQ18" s="392"/>
      <c r="BR18" s="392"/>
      <c r="BS18" s="392"/>
      <c r="BT18" s="392"/>
      <c r="BU18" s="392"/>
      <c r="BV18" s="393"/>
      <c r="BW18" s="394" t="s">
        <v>407</v>
      </c>
      <c r="BX18" s="392"/>
      <c r="BY18" s="392"/>
      <c r="BZ18" s="393"/>
      <c r="CA18" s="35"/>
      <c r="CB18" s="72"/>
      <c r="CC18" s="65" t="s">
        <v>408</v>
      </c>
      <c r="CD18" s="65"/>
      <c r="CE18" s="74"/>
      <c r="CF18" s="138" t="s">
        <v>409</v>
      </c>
      <c r="CG18" s="118"/>
      <c r="CH18" s="138" t="s">
        <v>410</v>
      </c>
      <c r="CI18" s="119"/>
      <c r="CJ18" s="138" t="s">
        <v>386</v>
      </c>
      <c r="CK18" s="120"/>
      <c r="CL18" s="138" t="s">
        <v>411</v>
      </c>
      <c r="CM18" s="98">
        <f t="shared" si="3"/>
        <v>0</v>
      </c>
      <c r="CO18" s="174"/>
      <c r="CP18" s="61" t="str">
        <f>"(1)"</f>
        <v>(1)</v>
      </c>
      <c r="CQ18" s="65" t="s">
        <v>412</v>
      </c>
      <c r="CR18" s="74"/>
      <c r="CS18" s="75" t="s">
        <v>413</v>
      </c>
      <c r="CT18" s="71">
        <f>(M24-DF52)-(S24-DG52)+CT19</f>
        <v>0</v>
      </c>
      <c r="CU18" s="128"/>
      <c r="CV18" s="8"/>
      <c r="CY18" s="61"/>
      <c r="CZ18" s="128"/>
      <c r="DA18" s="18"/>
    </row>
    <row r="19" spans="1:105" ht="15" customHeight="1">
      <c r="A19" s="368">
        <v>20700</v>
      </c>
      <c r="B19" s="369" t="str">
        <f>VLOOKUP(A19,[1]!PCG,2)</f>
        <v>Fonds commercial</v>
      </c>
      <c r="C19" s="42"/>
      <c r="D19" s="42"/>
      <c r="E19" s="358"/>
      <c r="F19" s="358"/>
      <c r="J19" s="72"/>
      <c r="K19" s="6" t="s">
        <v>929</v>
      </c>
      <c r="L19" s="128"/>
      <c r="M19" s="90"/>
      <c r="N19" s="92"/>
      <c r="O19" s="67"/>
      <c r="P19" s="94"/>
      <c r="Q19" s="61"/>
      <c r="R19" s="92">
        <f>O20-Q20</f>
        <v>0</v>
      </c>
      <c r="S19" s="61"/>
      <c r="T19" s="25"/>
      <c r="U19" s="72"/>
      <c r="V19" s="65" t="s">
        <v>271</v>
      </c>
      <c r="W19" s="65"/>
      <c r="X19" s="65"/>
      <c r="Y19" s="74"/>
      <c r="Z19" s="75" t="s">
        <v>414</v>
      </c>
      <c r="AA19" s="68">
        <f>F13</f>
        <v>0</v>
      </c>
      <c r="AB19" s="68"/>
      <c r="AC19" s="28"/>
      <c r="AD19" s="28"/>
      <c r="AE19" s="72"/>
      <c r="AF19" s="65" t="s">
        <v>415</v>
      </c>
      <c r="AG19" s="65"/>
      <c r="AH19" s="65"/>
      <c r="AI19" s="65"/>
      <c r="AJ19" s="65"/>
      <c r="AK19" s="74"/>
      <c r="AL19" s="75" t="s">
        <v>416</v>
      </c>
      <c r="AM19" s="68">
        <f>SUM(E126:E128)</f>
        <v>0</v>
      </c>
      <c r="AN19" s="68"/>
      <c r="AO19" s="31"/>
      <c r="AP19" s="31"/>
      <c r="AR19" s="175"/>
      <c r="AS19" s="176" t="s">
        <v>417</v>
      </c>
      <c r="AT19" s="177"/>
      <c r="AU19" s="178"/>
      <c r="AV19" s="179" t="s">
        <v>418</v>
      </c>
      <c r="AW19" s="78"/>
      <c r="AX19" s="79"/>
      <c r="AY19" s="116"/>
      <c r="AZ19" s="6"/>
      <c r="BA19" s="6"/>
      <c r="BC19" s="72"/>
      <c r="BD19" s="65" t="s">
        <v>419</v>
      </c>
      <c r="BE19" s="65"/>
      <c r="BF19" s="74"/>
      <c r="BG19" s="138" t="s">
        <v>420</v>
      </c>
      <c r="BH19" s="118"/>
      <c r="BI19" s="138" t="s">
        <v>421</v>
      </c>
      <c r="BJ19" s="119"/>
      <c r="BK19" s="138" t="s">
        <v>422</v>
      </c>
      <c r="BL19" s="119"/>
      <c r="BM19" s="35"/>
      <c r="BN19" s="380" t="s">
        <v>423</v>
      </c>
      <c r="BO19" s="378"/>
      <c r="BP19" s="379"/>
      <c r="BQ19" s="380" t="s">
        <v>424</v>
      </c>
      <c r="BR19" s="379"/>
      <c r="BS19" s="380" t="s">
        <v>424</v>
      </c>
      <c r="BT19" s="379"/>
      <c r="BU19" s="380" t="s">
        <v>424</v>
      </c>
      <c r="BV19" s="379"/>
      <c r="BW19" s="387" t="s">
        <v>425</v>
      </c>
      <c r="BX19" s="388"/>
      <c r="BY19" s="388"/>
      <c r="BZ19" s="389"/>
      <c r="CA19" s="35"/>
      <c r="CB19" s="72"/>
      <c r="CC19" s="65" t="s">
        <v>426</v>
      </c>
      <c r="CD19" s="65"/>
      <c r="CE19" s="74"/>
      <c r="CF19" s="138" t="s">
        <v>427</v>
      </c>
      <c r="CG19" s="118"/>
      <c r="CH19" s="138" t="s">
        <v>428</v>
      </c>
      <c r="CI19" s="119"/>
      <c r="CJ19" s="138" t="s">
        <v>429</v>
      </c>
      <c r="CK19" s="120"/>
      <c r="CL19" s="138" t="s">
        <v>430</v>
      </c>
      <c r="CM19" s="98">
        <f t="shared" si="3"/>
        <v>0</v>
      </c>
      <c r="CO19" s="72"/>
      <c r="CP19" s="71"/>
      <c r="CQ19" s="65" t="s">
        <v>431</v>
      </c>
      <c r="CR19" s="74"/>
      <c r="CS19" s="75" t="s">
        <v>432</v>
      </c>
      <c r="CT19" s="71">
        <f>BH45</f>
        <v>0</v>
      </c>
      <c r="CU19" s="128"/>
      <c r="CY19" s="61"/>
      <c r="CZ19" s="128"/>
      <c r="DA19" s="18"/>
    </row>
    <row r="20" spans="1:105" ht="15" customHeight="1" thickBot="1">
      <c r="A20" s="368">
        <v>21100</v>
      </c>
      <c r="B20" s="369" t="str">
        <f>VLOOKUP(A20,[1]!PCG,2)</f>
        <v>Terrains</v>
      </c>
      <c r="C20" s="42"/>
      <c r="D20" s="42"/>
      <c r="E20" s="358"/>
      <c r="F20" s="358"/>
      <c r="J20" s="72"/>
      <c r="K20" s="65" t="s">
        <v>433</v>
      </c>
      <c r="L20" s="65"/>
      <c r="M20" s="74"/>
      <c r="N20" s="67" t="s">
        <v>434</v>
      </c>
      <c r="O20" s="68"/>
      <c r="P20" s="67" t="s">
        <v>435</v>
      </c>
      <c r="Q20" s="100"/>
      <c r="R20" s="71"/>
      <c r="S20" s="71"/>
      <c r="T20" s="25"/>
      <c r="U20" s="72"/>
      <c r="V20" s="65" t="s">
        <v>436</v>
      </c>
      <c r="W20" s="65"/>
      <c r="X20" s="65"/>
      <c r="Y20" s="74"/>
      <c r="Z20" s="75" t="s">
        <v>437</v>
      </c>
      <c r="AA20" s="68">
        <f>F14</f>
        <v>0</v>
      </c>
      <c r="AB20" s="68"/>
      <c r="AC20" s="28"/>
      <c r="AD20" s="28"/>
      <c r="AE20" s="72"/>
      <c r="AF20" s="65" t="s">
        <v>438</v>
      </c>
      <c r="AG20" s="65"/>
      <c r="AH20" s="65"/>
      <c r="AI20" s="65"/>
      <c r="AJ20" s="65"/>
      <c r="AK20" s="74"/>
      <c r="AL20" s="75" t="s">
        <v>439</v>
      </c>
      <c r="AM20" s="68">
        <f>E129+E130</f>
        <v>0</v>
      </c>
      <c r="AN20" s="68"/>
      <c r="AO20" s="31"/>
      <c r="AP20" s="31"/>
      <c r="AR20" s="175"/>
      <c r="AS20" s="176" t="s">
        <v>440</v>
      </c>
      <c r="AT20" s="177"/>
      <c r="AU20" s="178"/>
      <c r="AV20" s="179" t="s">
        <v>441</v>
      </c>
      <c r="AW20" s="78"/>
      <c r="AX20" s="79"/>
      <c r="AY20" s="116"/>
      <c r="AZ20" s="6"/>
      <c r="BA20" s="6"/>
      <c r="BC20" s="72"/>
      <c r="BD20" s="65" t="s">
        <v>442</v>
      </c>
      <c r="BE20" s="65"/>
      <c r="BF20" s="74"/>
      <c r="BG20" s="138" t="s">
        <v>443</v>
      </c>
      <c r="BH20" s="118"/>
      <c r="BI20" s="138" t="s">
        <v>444</v>
      </c>
      <c r="BJ20" s="119"/>
      <c r="BK20" s="138" t="s">
        <v>445</v>
      </c>
      <c r="BL20" s="119"/>
      <c r="BM20" s="35"/>
      <c r="BN20" s="180"/>
      <c r="BO20" s="45"/>
      <c r="BP20" s="82"/>
      <c r="BQ20" s="374" t="s">
        <v>446</v>
      </c>
      <c r="BR20" s="373"/>
      <c r="BS20" s="374" t="s">
        <v>447</v>
      </c>
      <c r="BT20" s="373"/>
      <c r="BU20" s="374" t="s">
        <v>448</v>
      </c>
      <c r="BV20" s="373"/>
      <c r="BW20" s="390" t="s">
        <v>40</v>
      </c>
      <c r="BX20" s="391"/>
      <c r="BY20" s="390" t="s">
        <v>43</v>
      </c>
      <c r="BZ20" s="391"/>
      <c r="CA20" s="35"/>
      <c r="CB20" s="72"/>
      <c r="CC20" s="65" t="s">
        <v>449</v>
      </c>
      <c r="CD20" s="65"/>
      <c r="CE20" s="74"/>
      <c r="CF20" s="138" t="s">
        <v>450</v>
      </c>
      <c r="CG20" s="118"/>
      <c r="CH20" s="138" t="s">
        <v>451</v>
      </c>
      <c r="CI20" s="119"/>
      <c r="CJ20" s="138" t="s">
        <v>452</v>
      </c>
      <c r="CK20" s="120"/>
      <c r="CL20" s="138" t="s">
        <v>453</v>
      </c>
      <c r="CM20" s="98">
        <f t="shared" si="3"/>
        <v>0</v>
      </c>
      <c r="CO20" s="181"/>
      <c r="CP20" s="182" t="str">
        <f>"(2)"</f>
        <v>(2)</v>
      </c>
      <c r="CQ20" s="183" t="s">
        <v>454</v>
      </c>
      <c r="CR20" s="184"/>
      <c r="CS20" s="185" t="s">
        <v>455</v>
      </c>
      <c r="CT20" s="182"/>
      <c r="CU20" s="183"/>
      <c r="CV20" s="183"/>
      <c r="CW20" s="183"/>
      <c r="CX20" s="183"/>
      <c r="CY20" s="182"/>
      <c r="CZ20" s="186"/>
      <c r="DA20" s="18"/>
    </row>
    <row r="21" spans="1:105" ht="15" customHeight="1" thickTop="1">
      <c r="A21" s="368">
        <v>21200</v>
      </c>
      <c r="B21" s="369" t="str">
        <f>VLOOKUP(A21,[1]!PCG,2)</f>
        <v>Agencements &amp; aménagem. des terrains</v>
      </c>
      <c r="C21" s="42"/>
      <c r="D21" s="42"/>
      <c r="E21" s="358"/>
      <c r="F21" s="358"/>
      <c r="J21" s="72"/>
      <c r="K21" s="65" t="s">
        <v>456</v>
      </c>
      <c r="L21" s="65"/>
      <c r="M21" s="74"/>
      <c r="N21" s="67" t="s">
        <v>457</v>
      </c>
      <c r="O21" s="68">
        <f>E30</f>
        <v>0</v>
      </c>
      <c r="P21" s="67" t="s">
        <v>458</v>
      </c>
      <c r="Q21" s="100">
        <f>F44</f>
        <v>0</v>
      </c>
      <c r="R21" s="71">
        <f aca="true" t="shared" si="4" ref="R21:R46">O21-Q21</f>
        <v>0</v>
      </c>
      <c r="S21" s="71"/>
      <c r="T21" s="25"/>
      <c r="U21" s="103"/>
      <c r="V21" s="105"/>
      <c r="W21" s="104"/>
      <c r="X21" s="104"/>
      <c r="Y21" s="106" t="s">
        <v>459</v>
      </c>
      <c r="Z21" s="75" t="s">
        <v>460</v>
      </c>
      <c r="AA21" s="113">
        <f>SUM(AA19:AA20)</f>
        <v>0</v>
      </c>
      <c r="AB21" s="113"/>
      <c r="AC21" s="9"/>
      <c r="AD21" s="9"/>
      <c r="AE21" s="72"/>
      <c r="AF21" s="65" t="s">
        <v>461</v>
      </c>
      <c r="AG21" s="65"/>
      <c r="AH21" s="65"/>
      <c r="AI21" s="65"/>
      <c r="AJ21" s="65"/>
      <c r="AK21" s="74"/>
      <c r="AL21" s="75" t="s">
        <v>462</v>
      </c>
      <c r="AM21" s="68">
        <f>SUM(E131:E132)</f>
        <v>0</v>
      </c>
      <c r="AN21" s="68"/>
      <c r="AO21" s="31"/>
      <c r="AP21" s="31"/>
      <c r="AR21" s="175"/>
      <c r="AS21" s="176" t="s">
        <v>463</v>
      </c>
      <c r="AT21" s="177"/>
      <c r="AU21" s="178"/>
      <c r="AV21" s="179" t="s">
        <v>464</v>
      </c>
      <c r="AW21" s="78">
        <f>DJ8</f>
        <v>0</v>
      </c>
      <c r="AX21" s="79">
        <f>DJ6</f>
        <v>0</v>
      </c>
      <c r="AY21" s="80"/>
      <c r="AZ21" s="80"/>
      <c r="BA21" s="80"/>
      <c r="BC21" s="72"/>
      <c r="BD21" s="65" t="s">
        <v>465</v>
      </c>
      <c r="BE21" s="65"/>
      <c r="BF21" s="74"/>
      <c r="BG21" s="138" t="s">
        <v>404</v>
      </c>
      <c r="BH21" s="118"/>
      <c r="BI21" s="138" t="s">
        <v>466</v>
      </c>
      <c r="BJ21" s="119"/>
      <c r="BK21" s="138" t="s">
        <v>467</v>
      </c>
      <c r="BL21" s="119"/>
      <c r="BM21" s="35"/>
      <c r="BN21" s="72"/>
      <c r="BO21" s="65" t="s">
        <v>930</v>
      </c>
      <c r="BP21" s="87"/>
      <c r="BQ21" s="138" t="s">
        <v>468</v>
      </c>
      <c r="BR21" s="187">
        <f>BV5</f>
        <v>0</v>
      </c>
      <c r="BS21" s="138" t="s">
        <v>469</v>
      </c>
      <c r="BT21" s="187"/>
      <c r="BU21" s="138" t="s">
        <v>470</v>
      </c>
      <c r="BV21" s="187"/>
      <c r="BW21" s="188" t="s">
        <v>471</v>
      </c>
      <c r="BX21" s="187"/>
      <c r="BY21" s="188" t="s">
        <v>472</v>
      </c>
      <c r="BZ21" s="187"/>
      <c r="CA21" s="35"/>
      <c r="CB21" s="72"/>
      <c r="CC21" s="65" t="s">
        <v>473</v>
      </c>
      <c r="CD21" s="65"/>
      <c r="CE21" s="74"/>
      <c r="CF21" s="145" t="s">
        <v>474</v>
      </c>
      <c r="CG21" s="118"/>
      <c r="CH21" s="138" t="s">
        <v>475</v>
      </c>
      <c r="CI21" s="119"/>
      <c r="CJ21" s="138" t="s">
        <v>476</v>
      </c>
      <c r="CK21" s="120"/>
      <c r="CL21" s="138" t="s">
        <v>477</v>
      </c>
      <c r="CM21" s="98">
        <f t="shared" si="3"/>
        <v>0</v>
      </c>
      <c r="CO21" s="189" t="s">
        <v>405</v>
      </c>
      <c r="CP21" s="85"/>
      <c r="CQ21" s="85"/>
      <c r="CR21" s="190" t="s">
        <v>478</v>
      </c>
      <c r="CS21" s="374" t="s">
        <v>46</v>
      </c>
      <c r="CT21" s="373"/>
      <c r="CU21" s="374" t="s">
        <v>47</v>
      </c>
      <c r="CV21" s="373"/>
      <c r="CW21" s="374" t="s">
        <v>479</v>
      </c>
      <c r="CX21" s="373"/>
      <c r="CY21" s="83" t="s">
        <v>480</v>
      </c>
      <c r="CZ21" s="191"/>
      <c r="DA21" s="18"/>
    </row>
    <row r="22" spans="1:105" ht="15" customHeight="1">
      <c r="A22" s="368">
        <v>21310</v>
      </c>
      <c r="B22" s="369" t="str">
        <f>VLOOKUP(A22,[1]!PCG,2)</f>
        <v>Bâtiments</v>
      </c>
      <c r="C22" s="42"/>
      <c r="D22" s="42"/>
      <c r="E22" s="358"/>
      <c r="F22" s="358"/>
      <c r="J22" s="72"/>
      <c r="K22" s="65" t="s">
        <v>481</v>
      </c>
      <c r="L22" s="65"/>
      <c r="M22" s="74"/>
      <c r="N22" s="67" t="s">
        <v>482</v>
      </c>
      <c r="O22" s="68"/>
      <c r="P22" s="67" t="s">
        <v>483</v>
      </c>
      <c r="Q22" s="100"/>
      <c r="R22" s="71">
        <f t="shared" si="4"/>
        <v>0</v>
      </c>
      <c r="S22" s="71"/>
      <c r="T22" s="25"/>
      <c r="U22" s="72"/>
      <c r="V22" s="65" t="s">
        <v>484</v>
      </c>
      <c r="W22" s="65"/>
      <c r="X22" s="65"/>
      <c r="Y22" s="74"/>
      <c r="Z22" s="75" t="s">
        <v>485</v>
      </c>
      <c r="AA22" s="68"/>
      <c r="AB22" s="68"/>
      <c r="AC22" s="28"/>
      <c r="AD22" s="28"/>
      <c r="AE22" s="72"/>
      <c r="AF22" s="192"/>
      <c r="AG22" s="65" t="s">
        <v>486</v>
      </c>
      <c r="AH22" s="65"/>
      <c r="AI22" s="65"/>
      <c r="AJ22" s="65"/>
      <c r="AK22" s="74"/>
      <c r="AL22" s="75" t="s">
        <v>487</v>
      </c>
      <c r="AM22" s="68">
        <f>E141+E142</f>
        <v>0</v>
      </c>
      <c r="AN22" s="68"/>
      <c r="AO22" s="31"/>
      <c r="AP22" s="31"/>
      <c r="AR22" s="175"/>
      <c r="AS22" s="176" t="s">
        <v>488</v>
      </c>
      <c r="AT22" s="177"/>
      <c r="AU22" s="178"/>
      <c r="AV22" s="179" t="s">
        <v>489</v>
      </c>
      <c r="AW22" s="193">
        <f>DJ11</f>
        <v>0</v>
      </c>
      <c r="AX22" s="193">
        <f>DJ9</f>
        <v>0</v>
      </c>
      <c r="AY22" s="80"/>
      <c r="AZ22" s="80"/>
      <c r="BA22" s="80"/>
      <c r="BC22" s="72"/>
      <c r="BD22" s="65" t="s">
        <v>490</v>
      </c>
      <c r="BE22" s="65"/>
      <c r="BF22" s="74"/>
      <c r="BG22" s="138" t="s">
        <v>491</v>
      </c>
      <c r="BH22" s="118"/>
      <c r="BI22" s="138" t="s">
        <v>492</v>
      </c>
      <c r="BJ22" s="119"/>
      <c r="BK22" s="138" t="s">
        <v>493</v>
      </c>
      <c r="BL22" s="119"/>
      <c r="BM22" s="35"/>
      <c r="BN22" s="103"/>
      <c r="BO22" s="104" t="s">
        <v>931</v>
      </c>
      <c r="BP22" s="105"/>
      <c r="BQ22" s="138" t="s">
        <v>494</v>
      </c>
      <c r="BR22" s="194">
        <f>BV6</f>
        <v>0</v>
      </c>
      <c r="BS22" s="138" t="s">
        <v>495</v>
      </c>
      <c r="BT22" s="194"/>
      <c r="BU22" s="138" t="s">
        <v>496</v>
      </c>
      <c r="BV22" s="194"/>
      <c r="BW22" s="138" t="s">
        <v>497</v>
      </c>
      <c r="BX22" s="194"/>
      <c r="BY22" s="138" t="s">
        <v>498</v>
      </c>
      <c r="BZ22" s="194"/>
      <c r="CA22" s="35"/>
      <c r="CB22" s="72"/>
      <c r="CC22" s="65" t="s">
        <v>499</v>
      </c>
      <c r="CD22" s="65"/>
      <c r="CE22" s="74"/>
      <c r="CF22" s="138" t="s">
        <v>500</v>
      </c>
      <c r="CG22" s="118"/>
      <c r="CH22" s="138" t="s">
        <v>501</v>
      </c>
      <c r="CI22" s="119"/>
      <c r="CJ22" s="138" t="s">
        <v>502</v>
      </c>
      <c r="CK22" s="120"/>
      <c r="CL22" s="138" t="s">
        <v>503</v>
      </c>
      <c r="CM22" s="98">
        <f t="shared" si="3"/>
        <v>0</v>
      </c>
      <c r="CO22" s="64" t="s">
        <v>504</v>
      </c>
      <c r="CP22" s="65"/>
      <c r="CQ22" s="65"/>
      <c r="CR22" s="74"/>
      <c r="CS22" s="138" t="s">
        <v>505</v>
      </c>
      <c r="CT22" s="101">
        <f>AA22</f>
        <v>0</v>
      </c>
      <c r="CU22" s="139"/>
      <c r="CV22" s="101">
        <f>CT22-CY22-CX22</f>
        <v>0</v>
      </c>
      <c r="CW22" s="139"/>
      <c r="CX22" s="101"/>
      <c r="CY22" s="101"/>
      <c r="CZ22" s="80"/>
      <c r="DA22" s="18"/>
    </row>
    <row r="23" spans="1:105" ht="15" customHeight="1">
      <c r="A23" s="368">
        <v>21350</v>
      </c>
      <c r="B23" s="369" t="str">
        <f>VLOOKUP(A23,[1]!PCG,2)</f>
        <v>Agencem. &amp; aménag. des constructions</v>
      </c>
      <c r="C23" s="42"/>
      <c r="D23" s="42"/>
      <c r="E23" s="358"/>
      <c r="F23" s="358"/>
      <c r="J23" s="72"/>
      <c r="K23" s="65" t="s">
        <v>506</v>
      </c>
      <c r="L23" s="65"/>
      <c r="M23" s="74"/>
      <c r="N23" s="67" t="s">
        <v>507</v>
      </c>
      <c r="O23" s="68">
        <f>E31</f>
        <v>0</v>
      </c>
      <c r="P23" s="67" t="s">
        <v>508</v>
      </c>
      <c r="Q23" s="100">
        <f>F45</f>
        <v>0</v>
      </c>
      <c r="R23" s="71">
        <f t="shared" si="4"/>
        <v>0</v>
      </c>
      <c r="S23" s="71"/>
      <c r="T23" s="25"/>
      <c r="U23" s="72"/>
      <c r="V23" s="65" t="s">
        <v>509</v>
      </c>
      <c r="W23" s="65"/>
      <c r="X23" s="65"/>
      <c r="Y23" s="74"/>
      <c r="Z23" s="75" t="s">
        <v>510</v>
      </c>
      <c r="AA23" s="68"/>
      <c r="AB23" s="68"/>
      <c r="AC23" s="28"/>
      <c r="AD23" s="28"/>
      <c r="AE23" s="72"/>
      <c r="AF23" s="175"/>
      <c r="AG23" s="65" t="s">
        <v>1030</v>
      </c>
      <c r="AH23" s="65"/>
      <c r="AI23" s="65"/>
      <c r="AJ23" s="65"/>
      <c r="AK23" s="74"/>
      <c r="AL23" s="75" t="s">
        <v>511</v>
      </c>
      <c r="AM23" s="68">
        <f>E144</f>
        <v>0</v>
      </c>
      <c r="AN23" s="68"/>
      <c r="AO23" s="31"/>
      <c r="AP23" s="31"/>
      <c r="AR23" s="175"/>
      <c r="AS23" s="176" t="s">
        <v>512</v>
      </c>
      <c r="AT23" s="177"/>
      <c r="AU23" s="178"/>
      <c r="AV23" s="179" t="s">
        <v>513</v>
      </c>
      <c r="AW23" s="78"/>
      <c r="AX23" s="79"/>
      <c r="AY23" s="116"/>
      <c r="AZ23" s="6"/>
      <c r="BA23" s="6"/>
      <c r="BC23" s="103"/>
      <c r="BD23" s="104"/>
      <c r="BE23" s="105"/>
      <c r="BF23" s="106" t="s">
        <v>514</v>
      </c>
      <c r="BG23" s="195" t="s">
        <v>515</v>
      </c>
      <c r="BH23" s="151">
        <f>SUM(BH19:BH22)</f>
        <v>0</v>
      </c>
      <c r="BI23" s="195" t="s">
        <v>516</v>
      </c>
      <c r="BJ23" s="152"/>
      <c r="BK23" s="195" t="s">
        <v>517</v>
      </c>
      <c r="BL23" s="152">
        <f>SUM(BL19:BL22)</f>
        <v>0</v>
      </c>
      <c r="BM23" s="35"/>
      <c r="BN23" s="72"/>
      <c r="BO23" s="74" t="s">
        <v>140</v>
      </c>
      <c r="BP23" s="117"/>
      <c r="BQ23" s="75" t="s">
        <v>518</v>
      </c>
      <c r="BR23" s="101">
        <f>BV7</f>
        <v>0</v>
      </c>
      <c r="BS23" s="75" t="s">
        <v>519</v>
      </c>
      <c r="BT23" s="101"/>
      <c r="BU23" s="75" t="s">
        <v>520</v>
      </c>
      <c r="BV23" s="101"/>
      <c r="BW23" s="138" t="s">
        <v>521</v>
      </c>
      <c r="BX23" s="101"/>
      <c r="BY23" s="138" t="s">
        <v>522</v>
      </c>
      <c r="BZ23" s="101"/>
      <c r="CA23" s="35"/>
      <c r="CB23" s="72"/>
      <c r="CC23" s="65" t="s">
        <v>523</v>
      </c>
      <c r="CD23" s="65"/>
      <c r="CE23" s="74"/>
      <c r="CF23" s="138" t="s">
        <v>524</v>
      </c>
      <c r="CG23" s="118"/>
      <c r="CH23" s="138" t="s">
        <v>525</v>
      </c>
      <c r="CI23" s="119"/>
      <c r="CJ23" s="138" t="s">
        <v>526</v>
      </c>
      <c r="CK23" s="120"/>
      <c r="CL23" s="138" t="s">
        <v>527</v>
      </c>
      <c r="CM23" s="98">
        <f t="shared" si="3"/>
        <v>0</v>
      </c>
      <c r="CO23" s="64" t="s">
        <v>528</v>
      </c>
      <c r="CP23" s="65"/>
      <c r="CQ23" s="65"/>
      <c r="CR23" s="74"/>
      <c r="CS23" s="138" t="s">
        <v>529</v>
      </c>
      <c r="CT23" s="101">
        <f>AA23</f>
        <v>0</v>
      </c>
      <c r="CU23" s="196"/>
      <c r="CV23" s="101">
        <f>CT23-CY23-CX23</f>
        <v>0</v>
      </c>
      <c r="CW23" s="196"/>
      <c r="CX23" s="101"/>
      <c r="CY23" s="101"/>
      <c r="CZ23" s="197"/>
      <c r="DA23" s="18"/>
    </row>
    <row r="24" spans="1:105" ht="15" customHeight="1" thickBot="1">
      <c r="A24" s="368">
        <v>21500</v>
      </c>
      <c r="B24" s="369" t="str">
        <f>VLOOKUP(A24,[1]!PCG,2)</f>
        <v>Installations techniques, M et O industriels</v>
      </c>
      <c r="C24" s="42"/>
      <c r="D24" s="42"/>
      <c r="E24" s="358"/>
      <c r="F24" s="358"/>
      <c r="J24" s="72"/>
      <c r="K24" s="65" t="s">
        <v>530</v>
      </c>
      <c r="L24" s="65"/>
      <c r="M24" s="198"/>
      <c r="N24" s="67" t="s">
        <v>531</v>
      </c>
      <c r="O24" s="68">
        <f>E32</f>
        <v>0</v>
      </c>
      <c r="P24" s="67" t="s">
        <v>532</v>
      </c>
      <c r="Q24" s="100"/>
      <c r="R24" s="71">
        <f t="shared" si="4"/>
        <v>0</v>
      </c>
      <c r="S24" s="71"/>
      <c r="T24" s="25"/>
      <c r="U24" s="72"/>
      <c r="V24" s="65" t="s">
        <v>533</v>
      </c>
      <c r="W24" s="65"/>
      <c r="X24" s="65"/>
      <c r="Y24" s="74"/>
      <c r="Z24" s="75" t="s">
        <v>534</v>
      </c>
      <c r="AA24" s="68">
        <f>F15+F16</f>
        <v>0</v>
      </c>
      <c r="AB24" s="68"/>
      <c r="AC24" s="28"/>
      <c r="AD24" s="28"/>
      <c r="AE24" s="72"/>
      <c r="AF24" s="175"/>
      <c r="AG24" s="65" t="s">
        <v>1031</v>
      </c>
      <c r="AH24" s="65"/>
      <c r="AI24" s="65"/>
      <c r="AJ24" s="65"/>
      <c r="AK24" s="74"/>
      <c r="AL24" s="75" t="s">
        <v>535</v>
      </c>
      <c r="AM24" s="68">
        <f>E145</f>
        <v>0</v>
      </c>
      <c r="AN24" s="68"/>
      <c r="AO24" s="31"/>
      <c r="AP24" s="31"/>
      <c r="AR24" s="175"/>
      <c r="AS24" s="176" t="s">
        <v>536</v>
      </c>
      <c r="AT24" s="177"/>
      <c r="AU24" s="178"/>
      <c r="AV24" s="179" t="s">
        <v>537</v>
      </c>
      <c r="AW24" s="78"/>
      <c r="AX24" s="79"/>
      <c r="AY24" s="116"/>
      <c r="AZ24" s="6"/>
      <c r="BA24" s="6"/>
      <c r="BC24" s="199"/>
      <c r="BD24" s="200"/>
      <c r="BE24" s="200"/>
      <c r="BF24" s="201" t="s">
        <v>538</v>
      </c>
      <c r="BG24" s="202" t="s">
        <v>539</v>
      </c>
      <c r="BH24" s="203">
        <f>BH5+BH6+BH18+BH23</f>
        <v>0</v>
      </c>
      <c r="BI24" s="202" t="s">
        <v>540</v>
      </c>
      <c r="BJ24" s="203"/>
      <c r="BK24" s="202" t="s">
        <v>541</v>
      </c>
      <c r="BL24" s="203">
        <f>BL5+BL6+BL18+BL23</f>
        <v>0</v>
      </c>
      <c r="BM24" s="35"/>
      <c r="BN24" s="72"/>
      <c r="BO24" s="204"/>
      <c r="BP24" s="74" t="s">
        <v>164</v>
      </c>
      <c r="BQ24" s="75" t="s">
        <v>542</v>
      </c>
      <c r="BR24" s="101">
        <f>BV8</f>
        <v>0</v>
      </c>
      <c r="BS24" s="75" t="s">
        <v>543</v>
      </c>
      <c r="BT24" s="101"/>
      <c r="BU24" s="75" t="s">
        <v>544</v>
      </c>
      <c r="BV24" s="101"/>
      <c r="BW24" s="138" t="s">
        <v>545</v>
      </c>
      <c r="BX24" s="101"/>
      <c r="BY24" s="138" t="s">
        <v>546</v>
      </c>
      <c r="BZ24" s="101"/>
      <c r="CB24" s="72"/>
      <c r="CC24" s="65" t="s">
        <v>547</v>
      </c>
      <c r="CD24" s="65"/>
      <c r="CE24" s="74"/>
      <c r="CF24" s="138" t="s">
        <v>548</v>
      </c>
      <c r="CG24" s="205"/>
      <c r="CH24" s="138" t="s">
        <v>549</v>
      </c>
      <c r="CI24" s="206"/>
      <c r="CJ24" s="138" t="s">
        <v>550</v>
      </c>
      <c r="CK24" s="207"/>
      <c r="CL24" s="138" t="s">
        <v>551</v>
      </c>
      <c r="CM24" s="98">
        <f t="shared" si="3"/>
        <v>0</v>
      </c>
      <c r="CO24" s="208" t="s">
        <v>552</v>
      </c>
      <c r="CP24" s="127"/>
      <c r="CQ24" s="124"/>
      <c r="CR24" s="74" t="s">
        <v>553</v>
      </c>
      <c r="CS24" s="75" t="s">
        <v>554</v>
      </c>
      <c r="CT24" s="101"/>
      <c r="CU24" s="196"/>
      <c r="CV24" s="101">
        <f>CT24-CY24-CX24</f>
        <v>0</v>
      </c>
      <c r="CW24" s="196"/>
      <c r="CX24" s="101"/>
      <c r="CY24" s="101"/>
      <c r="CZ24" s="197"/>
      <c r="DA24" s="18"/>
    </row>
    <row r="25" spans="1:105" ht="15" customHeight="1" thickTop="1">
      <c r="A25" s="368">
        <v>21820</v>
      </c>
      <c r="B25" s="369" t="str">
        <f>VLOOKUP(A25,[1]!PCG,2)</f>
        <v>Matériel de transport</v>
      </c>
      <c r="C25" s="42"/>
      <c r="D25" s="42"/>
      <c r="E25" s="358"/>
      <c r="F25" s="358"/>
      <c r="J25" s="72"/>
      <c r="K25" s="65" t="s">
        <v>555</v>
      </c>
      <c r="L25" s="65"/>
      <c r="M25" s="198"/>
      <c r="N25" s="67" t="s">
        <v>556</v>
      </c>
      <c r="O25" s="68">
        <f>E33</f>
        <v>0</v>
      </c>
      <c r="P25" s="67" t="s">
        <v>557</v>
      </c>
      <c r="Q25" s="100"/>
      <c r="R25" s="71">
        <f t="shared" si="4"/>
        <v>0</v>
      </c>
      <c r="S25" s="71"/>
      <c r="T25" s="25"/>
      <c r="U25" s="72"/>
      <c r="V25" s="65" t="s">
        <v>558</v>
      </c>
      <c r="W25" s="65"/>
      <c r="X25" s="65"/>
      <c r="Y25" s="74"/>
      <c r="Z25" s="75" t="s">
        <v>559</v>
      </c>
      <c r="AA25" s="68"/>
      <c r="AB25" s="68"/>
      <c r="AC25" s="28"/>
      <c r="AD25" s="28"/>
      <c r="AE25" s="72"/>
      <c r="AF25" s="209"/>
      <c r="AG25" s="65" t="s">
        <v>1032</v>
      </c>
      <c r="AH25" s="65"/>
      <c r="AI25" s="65"/>
      <c r="AJ25" s="65"/>
      <c r="AK25" s="74"/>
      <c r="AL25" s="75" t="s">
        <v>560</v>
      </c>
      <c r="AM25" s="68">
        <f>E143</f>
        <v>0</v>
      </c>
      <c r="AN25" s="68"/>
      <c r="AO25" s="31"/>
      <c r="AP25" s="31"/>
      <c r="AR25" s="175"/>
      <c r="AS25" s="176" t="s">
        <v>561</v>
      </c>
      <c r="AT25" s="177"/>
      <c r="AU25" s="178"/>
      <c r="AV25" s="179" t="s">
        <v>562</v>
      </c>
      <c r="AW25" s="78"/>
      <c r="AX25" s="79"/>
      <c r="AY25" s="116"/>
      <c r="AZ25" s="6"/>
      <c r="BA25" s="6"/>
      <c r="BC25" s="210"/>
      <c r="BD25" s="58"/>
      <c r="BE25" s="56"/>
      <c r="BF25" s="374" t="s">
        <v>26</v>
      </c>
      <c r="BG25" s="385"/>
      <c r="BH25" s="386"/>
      <c r="BI25" s="375" t="s">
        <v>21</v>
      </c>
      <c r="BJ25" s="377"/>
      <c r="BK25" s="375" t="s">
        <v>563</v>
      </c>
      <c r="BL25" s="377"/>
      <c r="BN25" s="72"/>
      <c r="BO25" s="204" t="s">
        <v>188</v>
      </c>
      <c r="BP25" s="74" t="s">
        <v>189</v>
      </c>
      <c r="BQ25" s="75" t="s">
        <v>564</v>
      </c>
      <c r="BR25" s="101">
        <f>BV9</f>
        <v>0</v>
      </c>
      <c r="BS25" s="75" t="s">
        <v>565</v>
      </c>
      <c r="BT25" s="101"/>
      <c r="BU25" s="75" t="s">
        <v>566</v>
      </c>
      <c r="BV25" s="101"/>
      <c r="BW25" s="138" t="s">
        <v>567</v>
      </c>
      <c r="BX25" s="101"/>
      <c r="BY25" s="138" t="s">
        <v>568</v>
      </c>
      <c r="BZ25" s="101"/>
      <c r="CB25" s="103"/>
      <c r="CC25" s="104"/>
      <c r="CD25" s="104"/>
      <c r="CE25" s="106" t="s">
        <v>569</v>
      </c>
      <c r="CF25" s="75" t="s">
        <v>570</v>
      </c>
      <c r="CG25" s="211">
        <f>SUM(CG14:CG24)</f>
        <v>0</v>
      </c>
      <c r="CH25" s="75" t="s">
        <v>571</v>
      </c>
      <c r="CI25" s="211">
        <f>SUM(CI14:CI24)</f>
        <v>0</v>
      </c>
      <c r="CJ25" s="75" t="s">
        <v>572</v>
      </c>
      <c r="CK25" s="211">
        <f>SUM(CK14:CK24)</f>
        <v>0</v>
      </c>
      <c r="CL25" s="75" t="s">
        <v>573</v>
      </c>
      <c r="CM25" s="211">
        <f>SUM(CM14:CM24)</f>
        <v>0</v>
      </c>
      <c r="CN25" s="35"/>
      <c r="CO25" s="212" t="s">
        <v>574</v>
      </c>
      <c r="CP25" s="136"/>
      <c r="CQ25" s="137"/>
      <c r="CR25" s="74" t="s">
        <v>575</v>
      </c>
      <c r="CS25" s="75" t="s">
        <v>576</v>
      </c>
      <c r="CT25" s="101">
        <f>AA24</f>
        <v>0</v>
      </c>
      <c r="CU25" s="196"/>
      <c r="CV25" s="101"/>
      <c r="CW25" s="196"/>
      <c r="CX25" s="101">
        <f>CT25-CV25</f>
        <v>0</v>
      </c>
      <c r="CY25" s="101"/>
      <c r="CZ25" s="197"/>
      <c r="DA25" s="18"/>
    </row>
    <row r="26" spans="1:105" ht="15" customHeight="1">
      <c r="A26" s="368">
        <v>21830</v>
      </c>
      <c r="B26" s="369" t="str">
        <f>VLOOKUP(A26,[1]!PCG,2)</f>
        <v>Matériel de bureau &amp; informatique</v>
      </c>
      <c r="C26" s="42"/>
      <c r="D26" s="42"/>
      <c r="E26" s="358"/>
      <c r="F26" s="358"/>
      <c r="J26" s="103"/>
      <c r="K26" s="105"/>
      <c r="L26" s="104"/>
      <c r="M26" s="106" t="s">
        <v>290</v>
      </c>
      <c r="N26" s="75" t="s">
        <v>577</v>
      </c>
      <c r="O26" s="113">
        <f>SUM(O5:O25)</f>
        <v>0</v>
      </c>
      <c r="P26" s="75" t="s">
        <v>578</v>
      </c>
      <c r="Q26" s="113">
        <f>SUM(Q5:Q25)</f>
        <v>0</v>
      </c>
      <c r="R26" s="213">
        <f t="shared" si="4"/>
        <v>0</v>
      </c>
      <c r="S26" s="213"/>
      <c r="T26" s="25"/>
      <c r="U26" s="72"/>
      <c r="V26" s="65" t="s">
        <v>579</v>
      </c>
      <c r="W26" s="65"/>
      <c r="X26" s="65"/>
      <c r="Y26" s="74"/>
      <c r="Z26" s="75" t="s">
        <v>580</v>
      </c>
      <c r="AA26" s="68">
        <f>F65</f>
        <v>0</v>
      </c>
      <c r="AB26" s="68"/>
      <c r="AC26" s="28"/>
      <c r="AD26" s="28"/>
      <c r="AE26" s="72"/>
      <c r="AF26" s="65" t="s">
        <v>581</v>
      </c>
      <c r="AG26" s="65"/>
      <c r="AH26" s="65"/>
      <c r="AI26" s="65"/>
      <c r="AJ26" s="65"/>
      <c r="AK26" s="214"/>
      <c r="AL26" s="75" t="s">
        <v>582</v>
      </c>
      <c r="AM26" s="68">
        <f>E133+E134</f>
        <v>0</v>
      </c>
      <c r="AN26" s="68"/>
      <c r="AO26" s="31"/>
      <c r="AP26" s="31"/>
      <c r="AR26" s="175"/>
      <c r="AS26" s="176" t="s">
        <v>932</v>
      </c>
      <c r="AT26" s="177"/>
      <c r="AU26" s="178"/>
      <c r="AV26" s="179" t="s">
        <v>583</v>
      </c>
      <c r="AW26" s="78"/>
      <c r="AX26" s="79"/>
      <c r="AY26" s="116"/>
      <c r="AZ26" s="6"/>
      <c r="BA26" s="6"/>
      <c r="BC26" s="54"/>
      <c r="BD26" s="55" t="s">
        <v>36</v>
      </c>
      <c r="BE26" s="56"/>
      <c r="BF26" s="159" t="s">
        <v>584</v>
      </c>
      <c r="BG26" s="381" t="s">
        <v>585</v>
      </c>
      <c r="BH26" s="382"/>
      <c r="BI26" s="375" t="s">
        <v>586</v>
      </c>
      <c r="BJ26" s="377"/>
      <c r="BK26" s="375" t="s">
        <v>587</v>
      </c>
      <c r="BL26" s="377"/>
      <c r="BN26" s="72"/>
      <c r="BO26" s="215"/>
      <c r="BP26" s="74" t="s">
        <v>588</v>
      </c>
      <c r="BQ26" s="75" t="s">
        <v>589</v>
      </c>
      <c r="BR26" s="101">
        <f>BV10-BT26</f>
        <v>0</v>
      </c>
      <c r="BS26" s="75" t="s">
        <v>590</v>
      </c>
      <c r="BT26" s="101"/>
      <c r="BU26" s="75" t="s">
        <v>591</v>
      </c>
      <c r="BV26" s="101"/>
      <c r="BW26" s="138" t="s">
        <v>592</v>
      </c>
      <c r="BX26" s="101"/>
      <c r="BY26" s="138" t="s">
        <v>593</v>
      </c>
      <c r="BZ26" s="101"/>
      <c r="CB26" s="72"/>
      <c r="CC26" s="168"/>
      <c r="CD26" s="74" t="s">
        <v>594</v>
      </c>
      <c r="CE26" s="216"/>
      <c r="CF26" s="138" t="s">
        <v>595</v>
      </c>
      <c r="CG26" s="98">
        <f>R9</f>
        <v>0</v>
      </c>
      <c r="CH26" s="138" t="s">
        <v>596</v>
      </c>
      <c r="CI26" s="98"/>
      <c r="CJ26" s="138" t="s">
        <v>597</v>
      </c>
      <c r="CK26" s="98"/>
      <c r="CL26" s="138" t="s">
        <v>598</v>
      </c>
      <c r="CM26" s="98">
        <f aca="true" t="shared" si="5" ref="CM26:CM33">CG26+CI26-CK26</f>
        <v>0</v>
      </c>
      <c r="CO26" s="64" t="s">
        <v>599</v>
      </c>
      <c r="CP26" s="65"/>
      <c r="CQ26" s="65"/>
      <c r="CR26" s="74"/>
      <c r="CS26" s="138" t="s">
        <v>600</v>
      </c>
      <c r="CT26" s="101">
        <f>AA25-CT35</f>
        <v>0</v>
      </c>
      <c r="CU26" s="196"/>
      <c r="CV26" s="101">
        <f aca="true" t="shared" si="6" ref="CV26:CV37">CT26-CY26-CX26</f>
        <v>0</v>
      </c>
      <c r="CW26" s="196"/>
      <c r="CX26" s="101"/>
      <c r="CY26" s="101"/>
      <c r="CZ26" s="197"/>
      <c r="DA26" s="18"/>
    </row>
    <row r="27" spans="1:105" ht="15" customHeight="1">
      <c r="A27" s="368">
        <v>21840</v>
      </c>
      <c r="B27" s="369" t="str">
        <f>VLOOKUP(A27,[1]!PCG,2)</f>
        <v>Mobilier</v>
      </c>
      <c r="C27" s="42"/>
      <c r="D27" s="42"/>
      <c r="E27" s="358"/>
      <c r="F27" s="358"/>
      <c r="J27" s="72"/>
      <c r="K27" s="6" t="s">
        <v>601</v>
      </c>
      <c r="L27" s="128"/>
      <c r="M27" s="128"/>
      <c r="N27" s="91"/>
      <c r="O27" s="92"/>
      <c r="P27" s="91"/>
      <c r="Q27" s="94"/>
      <c r="R27" s="61">
        <f t="shared" si="4"/>
        <v>0</v>
      </c>
      <c r="S27" s="61"/>
      <c r="T27" s="25"/>
      <c r="U27" s="72"/>
      <c r="V27" s="65" t="s">
        <v>602</v>
      </c>
      <c r="W27" s="65"/>
      <c r="X27" s="65"/>
      <c r="Y27" s="74"/>
      <c r="Z27" s="75" t="s">
        <v>603</v>
      </c>
      <c r="AA27" s="68">
        <f>F54+F55+F57</f>
        <v>0</v>
      </c>
      <c r="AB27" s="68"/>
      <c r="AC27" s="28"/>
      <c r="AD27" s="28"/>
      <c r="AE27" s="103"/>
      <c r="AF27" s="104"/>
      <c r="AG27" s="105" t="s">
        <v>933</v>
      </c>
      <c r="AH27" s="105"/>
      <c r="AI27" s="105"/>
      <c r="AJ27" s="105"/>
      <c r="AK27" s="106" t="s">
        <v>112</v>
      </c>
      <c r="AL27" s="75" t="s">
        <v>604</v>
      </c>
      <c r="AM27" s="113">
        <f>SUM(AM14:AM26)</f>
        <v>0</v>
      </c>
      <c r="AN27" s="113"/>
      <c r="AO27" s="31"/>
      <c r="AP27" s="31"/>
      <c r="AR27" s="175"/>
      <c r="AS27" s="176" t="s">
        <v>605</v>
      </c>
      <c r="AT27" s="177"/>
      <c r="AU27" s="178"/>
      <c r="AV27" s="179" t="s">
        <v>606</v>
      </c>
      <c r="AW27" s="217">
        <f>DF17</f>
        <v>0</v>
      </c>
      <c r="AX27" s="217">
        <f>DF16</f>
        <v>0</v>
      </c>
      <c r="AY27" s="80"/>
      <c r="AZ27" s="80"/>
      <c r="BA27" s="80"/>
      <c r="BC27" s="189" t="s">
        <v>405</v>
      </c>
      <c r="BD27" s="85"/>
      <c r="BE27" s="51"/>
      <c r="BF27" s="218" t="s">
        <v>607</v>
      </c>
      <c r="BG27" s="383" t="s">
        <v>608</v>
      </c>
      <c r="BH27" s="384"/>
      <c r="BI27" s="374" t="s">
        <v>609</v>
      </c>
      <c r="BJ27" s="373"/>
      <c r="BK27" s="374" t="s">
        <v>609</v>
      </c>
      <c r="BL27" s="373"/>
      <c r="BN27" s="72"/>
      <c r="BO27" s="74" t="s">
        <v>610</v>
      </c>
      <c r="BP27" s="74"/>
      <c r="BQ27" s="75" t="s">
        <v>611</v>
      </c>
      <c r="BR27" s="71"/>
      <c r="BS27" s="75" t="s">
        <v>612</v>
      </c>
      <c r="BT27" s="71">
        <f>BV11</f>
        <v>0</v>
      </c>
      <c r="BU27" s="75" t="s">
        <v>613</v>
      </c>
      <c r="BV27" s="71"/>
      <c r="BW27" s="138" t="s">
        <v>614</v>
      </c>
      <c r="BX27" s="71"/>
      <c r="BY27" s="138" t="s">
        <v>615</v>
      </c>
      <c r="BZ27" s="71"/>
      <c r="CB27" s="72"/>
      <c r="CC27" s="175"/>
      <c r="CD27" s="74" t="s">
        <v>616</v>
      </c>
      <c r="CE27" s="216"/>
      <c r="CF27" s="138" t="s">
        <v>617</v>
      </c>
      <c r="CG27" s="98"/>
      <c r="CH27" s="145" t="s">
        <v>618</v>
      </c>
      <c r="CI27" s="98"/>
      <c r="CJ27" s="138" t="s">
        <v>619</v>
      </c>
      <c r="CK27" s="98"/>
      <c r="CL27" s="138" t="s">
        <v>620</v>
      </c>
      <c r="CM27" s="98">
        <f t="shared" si="5"/>
        <v>0</v>
      </c>
      <c r="CO27" s="64" t="s">
        <v>621</v>
      </c>
      <c r="CP27" s="65"/>
      <c r="CQ27" s="65"/>
      <c r="CR27" s="74"/>
      <c r="CS27" s="138" t="s">
        <v>622</v>
      </c>
      <c r="CT27" s="101">
        <f>AA27</f>
        <v>0</v>
      </c>
      <c r="CU27" s="196"/>
      <c r="CV27" s="101">
        <f t="shared" si="6"/>
        <v>0</v>
      </c>
      <c r="CW27" s="196"/>
      <c r="CX27" s="101"/>
      <c r="CY27" s="101"/>
      <c r="CZ27" s="197"/>
      <c r="DA27" s="18"/>
    </row>
    <row r="28" spans="1:105" ht="15" customHeight="1">
      <c r="A28" s="368">
        <v>23100</v>
      </c>
      <c r="B28" s="369" t="str">
        <f>VLOOKUP(A28,[1]!PCG,2)</f>
        <v>Immobilisations corporelles en cours</v>
      </c>
      <c r="C28" s="42"/>
      <c r="D28" s="42"/>
      <c r="E28" s="358"/>
      <c r="F28" s="358"/>
      <c r="J28" s="72"/>
      <c r="K28" s="65" t="s">
        <v>623</v>
      </c>
      <c r="L28" s="65"/>
      <c r="M28" s="74"/>
      <c r="N28" s="67" t="s">
        <v>624</v>
      </c>
      <c r="O28" s="68">
        <f>E46+E47</f>
        <v>0</v>
      </c>
      <c r="P28" s="67" t="s">
        <v>625</v>
      </c>
      <c r="Q28" s="100">
        <f>F50+F51</f>
        <v>0</v>
      </c>
      <c r="R28" s="71">
        <f t="shared" si="4"/>
        <v>0</v>
      </c>
      <c r="S28" s="71"/>
      <c r="T28" s="25"/>
      <c r="U28" s="72"/>
      <c r="V28" s="65" t="s">
        <v>626</v>
      </c>
      <c r="W28" s="65"/>
      <c r="X28" s="65"/>
      <c r="Y28" s="74"/>
      <c r="Z28" s="75" t="s">
        <v>627</v>
      </c>
      <c r="AA28" s="68">
        <f>SUM(F68:F81)</f>
        <v>0</v>
      </c>
      <c r="AB28" s="68"/>
      <c r="AC28" s="28"/>
      <c r="AD28" s="28"/>
      <c r="AE28" s="81" t="s">
        <v>628</v>
      </c>
      <c r="AF28" s="131"/>
      <c r="AG28" s="131"/>
      <c r="AH28" s="131"/>
      <c r="AI28" s="131"/>
      <c r="AJ28" s="131"/>
      <c r="AK28" s="219"/>
      <c r="AL28" s="132" t="s">
        <v>629</v>
      </c>
      <c r="AM28" s="220">
        <f>AM13-AM27</f>
        <v>0</v>
      </c>
      <c r="AN28" s="220"/>
      <c r="AO28" s="31"/>
      <c r="AP28" s="31"/>
      <c r="AR28" s="175"/>
      <c r="AS28" s="176" t="s">
        <v>630</v>
      </c>
      <c r="AT28" s="177"/>
      <c r="AU28" s="178"/>
      <c r="AV28" s="179" t="s">
        <v>631</v>
      </c>
      <c r="AW28" s="78"/>
      <c r="AX28" s="79"/>
      <c r="AY28" s="116"/>
      <c r="AZ28" s="6"/>
      <c r="BA28" s="6"/>
      <c r="BC28" s="72"/>
      <c r="BD28" s="65" t="s">
        <v>934</v>
      </c>
      <c r="BE28" s="87"/>
      <c r="BF28" s="95"/>
      <c r="BG28" s="76" t="s">
        <v>632</v>
      </c>
      <c r="BH28" s="97">
        <f>'Cptes annuels'!BH5</f>
        <v>0</v>
      </c>
      <c r="BI28" s="75" t="s">
        <v>633</v>
      </c>
      <c r="BJ28" s="95">
        <f>'Cptes annuels'!BH5+'Cptes annuels'!BL5-'Cptes annuels'!BF28-'Cptes annuels'!BH28</f>
        <v>0</v>
      </c>
      <c r="BK28" s="138" t="s">
        <v>634</v>
      </c>
      <c r="BL28" s="95"/>
      <c r="BN28" s="72"/>
      <c r="BO28" s="204" t="s">
        <v>255</v>
      </c>
      <c r="BP28" s="74" t="s">
        <v>635</v>
      </c>
      <c r="BQ28" s="75" t="s">
        <v>636</v>
      </c>
      <c r="BR28" s="101"/>
      <c r="BS28" s="75" t="s">
        <v>637</v>
      </c>
      <c r="BT28" s="101">
        <f>BV12</f>
        <v>0</v>
      </c>
      <c r="BU28" s="75" t="s">
        <v>638</v>
      </c>
      <c r="BV28" s="101"/>
      <c r="BW28" s="138" t="s">
        <v>639</v>
      </c>
      <c r="BX28" s="101"/>
      <c r="BY28" s="138" t="s">
        <v>640</v>
      </c>
      <c r="BZ28" s="101"/>
      <c r="CB28" s="72"/>
      <c r="CC28" s="175"/>
      <c r="CD28" s="65" t="s">
        <v>641</v>
      </c>
      <c r="CE28" s="216"/>
      <c r="CF28" s="145" t="s">
        <v>642</v>
      </c>
      <c r="CG28" s="98"/>
      <c r="CH28" s="145" t="s">
        <v>643</v>
      </c>
      <c r="CI28" s="98"/>
      <c r="CJ28" s="145" t="s">
        <v>644</v>
      </c>
      <c r="CK28" s="98"/>
      <c r="CL28" s="145" t="s">
        <v>645</v>
      </c>
      <c r="CM28" s="98">
        <f t="shared" si="5"/>
        <v>0</v>
      </c>
      <c r="CO28" s="64" t="s">
        <v>202</v>
      </c>
      <c r="CP28" s="65"/>
      <c r="CQ28" s="65"/>
      <c r="CR28" s="74"/>
      <c r="CS28" s="138" t="s">
        <v>646</v>
      </c>
      <c r="CT28" s="101">
        <f>F68</f>
        <v>0</v>
      </c>
      <c r="CU28" s="196"/>
      <c r="CV28" s="101">
        <f t="shared" si="6"/>
        <v>0</v>
      </c>
      <c r="CW28" s="196"/>
      <c r="CX28" s="101"/>
      <c r="CY28" s="101"/>
      <c r="CZ28" s="197"/>
      <c r="DA28" s="18"/>
    </row>
    <row r="29" spans="1:105" ht="15" customHeight="1">
      <c r="A29" s="368">
        <v>23800</v>
      </c>
      <c r="B29" s="369" t="str">
        <f>VLOOKUP(A29,[1]!PCG,2)</f>
        <v>Avances, acptes versés s/ immo corp.</v>
      </c>
      <c r="C29" s="42"/>
      <c r="D29" s="42"/>
      <c r="E29" s="358"/>
      <c r="F29" s="358"/>
      <c r="J29" s="72"/>
      <c r="K29" s="65" t="s">
        <v>647</v>
      </c>
      <c r="L29" s="65"/>
      <c r="M29" s="74"/>
      <c r="N29" s="67" t="s">
        <v>648</v>
      </c>
      <c r="O29" s="68"/>
      <c r="P29" s="67" t="s">
        <v>649</v>
      </c>
      <c r="Q29" s="100"/>
      <c r="R29" s="71">
        <f t="shared" si="4"/>
        <v>0</v>
      </c>
      <c r="S29" s="71"/>
      <c r="T29" s="25"/>
      <c r="U29" s="72"/>
      <c r="V29" s="65" t="s">
        <v>650</v>
      </c>
      <c r="W29" s="65"/>
      <c r="X29" s="65"/>
      <c r="Y29" s="74"/>
      <c r="Z29" s="75" t="s">
        <v>651</v>
      </c>
      <c r="AA29" s="68">
        <f>F56</f>
        <v>0</v>
      </c>
      <c r="AB29" s="68"/>
      <c r="AC29" s="28"/>
      <c r="AD29" s="28"/>
      <c r="AE29" s="221"/>
      <c r="AF29" s="65" t="s">
        <v>652</v>
      </c>
      <c r="AG29" s="65"/>
      <c r="AH29" s="65"/>
      <c r="AI29" s="65"/>
      <c r="AJ29" s="65"/>
      <c r="AK29" s="66" t="s">
        <v>653</v>
      </c>
      <c r="AL29" s="75" t="s">
        <v>654</v>
      </c>
      <c r="AM29" s="68"/>
      <c r="AN29" s="68"/>
      <c r="AO29" s="31"/>
      <c r="AP29" s="31"/>
      <c r="AR29" s="175"/>
      <c r="AS29" s="176" t="s">
        <v>655</v>
      </c>
      <c r="AT29" s="177"/>
      <c r="AU29" s="178"/>
      <c r="AV29" s="179" t="s">
        <v>656</v>
      </c>
      <c r="AW29" s="78"/>
      <c r="AX29" s="79"/>
      <c r="AY29" s="116"/>
      <c r="AZ29" s="6"/>
      <c r="BA29" s="6"/>
      <c r="BC29" s="103"/>
      <c r="BD29" s="104" t="s">
        <v>935</v>
      </c>
      <c r="BE29" s="105"/>
      <c r="BF29" s="222"/>
      <c r="BG29" s="75" t="s">
        <v>657</v>
      </c>
      <c r="BH29" s="108"/>
      <c r="BI29" s="75" t="s">
        <v>658</v>
      </c>
      <c r="BJ29" s="107">
        <f>'Cptes annuels'!BH6+'Cptes annuels'!BL6-'Cptes annuels'!BF29-'Cptes annuels'!BH29</f>
        <v>0</v>
      </c>
      <c r="BK29" s="138" t="s">
        <v>659</v>
      </c>
      <c r="BL29" s="107"/>
      <c r="BN29" s="72"/>
      <c r="BO29" s="204" t="s">
        <v>281</v>
      </c>
      <c r="BP29" s="74" t="s">
        <v>282</v>
      </c>
      <c r="BQ29" s="75" t="s">
        <v>660</v>
      </c>
      <c r="BR29" s="101"/>
      <c r="BS29" s="75" t="s">
        <v>661</v>
      </c>
      <c r="BT29" s="101">
        <f>BV13</f>
        <v>0</v>
      </c>
      <c r="BU29" s="75" t="s">
        <v>662</v>
      </c>
      <c r="BV29" s="101"/>
      <c r="BW29" s="145" t="s">
        <v>663</v>
      </c>
      <c r="BX29" s="101"/>
      <c r="BY29" s="138" t="s">
        <v>664</v>
      </c>
      <c r="BZ29" s="101"/>
      <c r="CB29" s="72"/>
      <c r="CC29" s="175"/>
      <c r="CD29" s="65" t="s">
        <v>665</v>
      </c>
      <c r="CE29" s="216"/>
      <c r="CF29" s="75" t="s">
        <v>666</v>
      </c>
      <c r="CG29" s="98"/>
      <c r="CH29" s="75" t="s">
        <v>667</v>
      </c>
      <c r="CI29" s="98"/>
      <c r="CJ29" s="75" t="s">
        <v>668</v>
      </c>
      <c r="CK29" s="98"/>
      <c r="CL29" s="75" t="s">
        <v>669</v>
      </c>
      <c r="CM29" s="98">
        <f t="shared" si="5"/>
        <v>0</v>
      </c>
      <c r="CO29" s="64" t="s">
        <v>670</v>
      </c>
      <c r="CP29" s="65"/>
      <c r="CQ29" s="65"/>
      <c r="CR29" s="74"/>
      <c r="CS29" s="138" t="s">
        <v>671</v>
      </c>
      <c r="CT29" s="101">
        <f>F71+F72+F73</f>
        <v>0</v>
      </c>
      <c r="CU29" s="223"/>
      <c r="CV29" s="101">
        <f t="shared" si="6"/>
        <v>0</v>
      </c>
      <c r="CW29" s="223"/>
      <c r="CX29" s="101"/>
      <c r="CY29" s="101"/>
      <c r="CZ29" s="197"/>
      <c r="DA29" s="18"/>
    </row>
    <row r="30" spans="1:105" ht="15" customHeight="1">
      <c r="A30" s="368">
        <v>26100</v>
      </c>
      <c r="B30" s="369" t="str">
        <f>VLOOKUP(A30,[1]!PCG,2)</f>
        <v>Titres de participation</v>
      </c>
      <c r="C30" s="42"/>
      <c r="D30" s="42"/>
      <c r="E30" s="358"/>
      <c r="F30" s="358"/>
      <c r="J30" s="72"/>
      <c r="K30" s="65" t="s">
        <v>672</v>
      </c>
      <c r="L30" s="65"/>
      <c r="M30" s="74"/>
      <c r="N30" s="67" t="s">
        <v>673</v>
      </c>
      <c r="O30" s="68"/>
      <c r="P30" s="67" t="s">
        <v>674</v>
      </c>
      <c r="Q30" s="100"/>
      <c r="R30" s="71">
        <f t="shared" si="4"/>
        <v>0</v>
      </c>
      <c r="S30" s="71"/>
      <c r="T30" s="25"/>
      <c r="U30" s="103"/>
      <c r="V30" s="65" t="s">
        <v>675</v>
      </c>
      <c r="W30" s="65"/>
      <c r="X30" s="65"/>
      <c r="Y30" s="74"/>
      <c r="Z30" s="75" t="s">
        <v>676</v>
      </c>
      <c r="AA30" s="68">
        <f>F66+F67+F83</f>
        <v>0</v>
      </c>
      <c r="AB30" s="68"/>
      <c r="AD30" s="90"/>
      <c r="AE30" s="103"/>
      <c r="AF30" s="104" t="s">
        <v>677</v>
      </c>
      <c r="AG30" s="104"/>
      <c r="AH30" s="104"/>
      <c r="AI30" s="104"/>
      <c r="AJ30" s="104"/>
      <c r="AK30" s="106" t="s">
        <v>678</v>
      </c>
      <c r="AL30" s="75" t="s">
        <v>679</v>
      </c>
      <c r="AM30" s="68"/>
      <c r="AN30" s="68"/>
      <c r="AO30" s="31"/>
      <c r="AP30" s="31"/>
      <c r="AR30" s="175"/>
      <c r="AS30" s="176" t="s">
        <v>680</v>
      </c>
      <c r="AT30" s="177"/>
      <c r="AU30" s="178"/>
      <c r="AV30" s="179" t="s">
        <v>681</v>
      </c>
      <c r="AW30" s="78"/>
      <c r="AX30" s="79"/>
      <c r="AY30" s="116"/>
      <c r="AZ30" s="6"/>
      <c r="BA30" s="6"/>
      <c r="BC30" s="72"/>
      <c r="BD30" s="65" t="s">
        <v>140</v>
      </c>
      <c r="BE30" s="117"/>
      <c r="BF30" s="118"/>
      <c r="BG30" s="75" t="s">
        <v>682</v>
      </c>
      <c r="BH30" s="225"/>
      <c r="BI30" s="75" t="s">
        <v>683</v>
      </c>
      <c r="BJ30" s="118">
        <f>'Cptes annuels'!BH7+'Cptes annuels'!BL7-'Cptes annuels'!BF30-'Cptes annuels'!BH30</f>
        <v>0</v>
      </c>
      <c r="BK30" s="75" t="s">
        <v>684</v>
      </c>
      <c r="BL30" s="118"/>
      <c r="BN30" s="72"/>
      <c r="BO30" s="204" t="s">
        <v>307</v>
      </c>
      <c r="BP30" s="74" t="s">
        <v>685</v>
      </c>
      <c r="BQ30" s="75" t="s">
        <v>686</v>
      </c>
      <c r="BR30" s="101">
        <f>BV14-BT30</f>
        <v>0</v>
      </c>
      <c r="BS30" s="75" t="s">
        <v>687</v>
      </c>
      <c r="BT30" s="101"/>
      <c r="BU30" s="75" t="s">
        <v>688</v>
      </c>
      <c r="BV30" s="101"/>
      <c r="BW30" s="138" t="s">
        <v>689</v>
      </c>
      <c r="BX30" s="101"/>
      <c r="BY30" s="138" t="s">
        <v>690</v>
      </c>
      <c r="BZ30" s="101"/>
      <c r="CB30" s="72"/>
      <c r="CC30" s="209"/>
      <c r="CD30" s="65" t="s">
        <v>691</v>
      </c>
      <c r="CE30" s="216"/>
      <c r="CF30" s="145" t="s">
        <v>692</v>
      </c>
      <c r="CG30" s="118"/>
      <c r="CH30" s="145" t="s">
        <v>693</v>
      </c>
      <c r="CI30" s="119"/>
      <c r="CJ30" s="145" t="s">
        <v>694</v>
      </c>
      <c r="CK30" s="120"/>
      <c r="CL30" s="145" t="s">
        <v>695</v>
      </c>
      <c r="CM30" s="98">
        <f t="shared" si="5"/>
        <v>0</v>
      </c>
      <c r="CO30" s="226" t="s">
        <v>696</v>
      </c>
      <c r="CP30" s="127"/>
      <c r="CQ30" s="124"/>
      <c r="CR30" s="74" t="s">
        <v>246</v>
      </c>
      <c r="CS30" s="138" t="s">
        <v>697</v>
      </c>
      <c r="CT30" s="101">
        <f>F74</f>
        <v>0</v>
      </c>
      <c r="CU30" s="196"/>
      <c r="CV30" s="101">
        <f t="shared" si="6"/>
        <v>0</v>
      </c>
      <c r="CW30" s="196"/>
      <c r="CX30" s="101"/>
      <c r="CY30" s="101"/>
      <c r="CZ30" s="197"/>
      <c r="DA30" s="18"/>
    </row>
    <row r="31" spans="1:105" ht="15" customHeight="1">
      <c r="A31" s="368">
        <v>27200</v>
      </c>
      <c r="B31" s="369" t="str">
        <f>VLOOKUP(A31,[1]!PCG,2)</f>
        <v>Titres immobilisés (droit de créance)</v>
      </c>
      <c r="C31" s="42"/>
      <c r="D31" s="42"/>
      <c r="E31" s="358"/>
      <c r="F31" s="358"/>
      <c r="G31" s="227"/>
      <c r="J31" s="72"/>
      <c r="K31" s="65" t="s">
        <v>698</v>
      </c>
      <c r="L31" s="65"/>
      <c r="M31" s="74"/>
      <c r="N31" s="67" t="s">
        <v>699</v>
      </c>
      <c r="O31" s="68">
        <f>E48</f>
        <v>0</v>
      </c>
      <c r="P31" s="67" t="s">
        <v>700</v>
      </c>
      <c r="Q31" s="100">
        <f>F52</f>
        <v>0</v>
      </c>
      <c r="R31" s="71">
        <f t="shared" si="4"/>
        <v>0</v>
      </c>
      <c r="S31" s="71"/>
      <c r="T31" s="25"/>
      <c r="U31" s="72"/>
      <c r="V31" s="65" t="s">
        <v>701</v>
      </c>
      <c r="W31" s="65"/>
      <c r="X31" s="65"/>
      <c r="Y31" s="74"/>
      <c r="Z31" s="75" t="s">
        <v>702</v>
      </c>
      <c r="AA31" s="68">
        <f>F89</f>
        <v>0</v>
      </c>
      <c r="AB31" s="68"/>
      <c r="AC31" s="90"/>
      <c r="AD31" s="90"/>
      <c r="AE31" s="72"/>
      <c r="AF31" s="65" t="s">
        <v>703</v>
      </c>
      <c r="AG31" s="65"/>
      <c r="AH31" s="65"/>
      <c r="AI31" s="65"/>
      <c r="AJ31" s="65"/>
      <c r="AK31" s="74"/>
      <c r="AL31" s="75" t="s">
        <v>704</v>
      </c>
      <c r="AM31" s="68">
        <f>F163</f>
        <v>0</v>
      </c>
      <c r="AN31" s="68"/>
      <c r="AO31" s="31"/>
      <c r="AP31" s="31"/>
      <c r="AR31" s="175"/>
      <c r="AS31" s="228" t="s">
        <v>705</v>
      </c>
      <c r="AT31" s="229"/>
      <c r="AU31" s="230"/>
      <c r="AV31" s="231"/>
      <c r="AW31" s="232"/>
      <c r="AX31" s="102"/>
      <c r="AY31" s="116"/>
      <c r="AZ31" s="6"/>
      <c r="BA31" s="6"/>
      <c r="BC31" s="72"/>
      <c r="BD31" s="122"/>
      <c r="BE31" s="74" t="s">
        <v>164</v>
      </c>
      <c r="BF31" s="118"/>
      <c r="BG31" s="75" t="s">
        <v>706</v>
      </c>
      <c r="BH31" s="225"/>
      <c r="BI31" s="75" t="s">
        <v>707</v>
      </c>
      <c r="BJ31" s="118">
        <f>'Cptes annuels'!BH8+'Cptes annuels'!BL8-'Cptes annuels'!BF31-'Cptes annuels'!BH31</f>
        <v>0</v>
      </c>
      <c r="BK31" s="75" t="s">
        <v>708</v>
      </c>
      <c r="BL31" s="118"/>
      <c r="BN31" s="72"/>
      <c r="BO31" s="215"/>
      <c r="BP31" s="74" t="s">
        <v>330</v>
      </c>
      <c r="BQ31" s="75" t="s">
        <v>709</v>
      </c>
      <c r="BR31" s="233"/>
      <c r="BS31" s="75" t="s">
        <v>710</v>
      </c>
      <c r="BT31" s="233">
        <f>BV15</f>
        <v>0</v>
      </c>
      <c r="BU31" s="75" t="s">
        <v>711</v>
      </c>
      <c r="BV31" s="233"/>
      <c r="BW31" s="75" t="s">
        <v>712</v>
      </c>
      <c r="BX31" s="233"/>
      <c r="BY31" s="138" t="s">
        <v>713</v>
      </c>
      <c r="BZ31" s="233"/>
      <c r="CB31" s="72"/>
      <c r="CC31" s="65" t="s">
        <v>714</v>
      </c>
      <c r="CD31" s="74"/>
      <c r="CE31" s="216"/>
      <c r="CF31" s="138" t="s">
        <v>715</v>
      </c>
      <c r="CG31" s="118"/>
      <c r="CH31" s="138" t="s">
        <v>716</v>
      </c>
      <c r="CI31" s="119"/>
      <c r="CJ31" s="138" t="s">
        <v>717</v>
      </c>
      <c r="CK31" s="120"/>
      <c r="CL31" s="138" t="s">
        <v>718</v>
      </c>
      <c r="CM31" s="98">
        <f t="shared" si="5"/>
        <v>0</v>
      </c>
      <c r="CN31" s="234"/>
      <c r="CO31" s="226" t="s">
        <v>719</v>
      </c>
      <c r="CP31" s="127"/>
      <c r="CQ31" s="124"/>
      <c r="CR31" s="74" t="s">
        <v>269</v>
      </c>
      <c r="CS31" s="75" t="s">
        <v>720</v>
      </c>
      <c r="CT31" s="101">
        <f>SUM(F75:F79)</f>
        <v>0</v>
      </c>
      <c r="CU31" s="223"/>
      <c r="CV31" s="101">
        <f t="shared" si="6"/>
        <v>0</v>
      </c>
      <c r="CW31" s="223"/>
      <c r="CX31" s="101"/>
      <c r="CY31" s="101"/>
      <c r="CZ31" s="197"/>
      <c r="DA31" s="18"/>
    </row>
    <row r="32" spans="1:105" s="227" customFormat="1" ht="15" customHeight="1">
      <c r="A32" s="368">
        <v>27400</v>
      </c>
      <c r="B32" s="369" t="str">
        <f>VLOOKUP(A32,[1]!PCG,2)</f>
        <v>Prêts</v>
      </c>
      <c r="C32" s="42"/>
      <c r="D32" s="42"/>
      <c r="E32" s="358"/>
      <c r="F32" s="358"/>
      <c r="G32" s="5"/>
      <c r="H32" s="5"/>
      <c r="I32" s="5"/>
      <c r="J32" s="72"/>
      <c r="K32" s="65" t="s">
        <v>721</v>
      </c>
      <c r="L32" s="65"/>
      <c r="M32" s="74"/>
      <c r="N32" s="67" t="s">
        <v>722</v>
      </c>
      <c r="O32" s="68">
        <f>E49</f>
        <v>0</v>
      </c>
      <c r="P32" s="67" t="s">
        <v>723</v>
      </c>
      <c r="Q32" s="100">
        <f>F53</f>
        <v>0</v>
      </c>
      <c r="R32" s="71">
        <f t="shared" si="4"/>
        <v>0</v>
      </c>
      <c r="S32" s="71"/>
      <c r="T32" s="25"/>
      <c r="U32" s="72"/>
      <c r="V32" s="105"/>
      <c r="W32" s="104"/>
      <c r="X32" s="104"/>
      <c r="Y32" s="106" t="s">
        <v>357</v>
      </c>
      <c r="Z32" s="75" t="s">
        <v>724</v>
      </c>
      <c r="AA32" s="113">
        <f>SUM(AA22:AA31)</f>
        <v>0</v>
      </c>
      <c r="AB32" s="113"/>
      <c r="AC32" s="9"/>
      <c r="AD32" s="9"/>
      <c r="AE32" s="72"/>
      <c r="AF32" s="65" t="s">
        <v>725</v>
      </c>
      <c r="AG32" s="65"/>
      <c r="AH32" s="65"/>
      <c r="AI32" s="65"/>
      <c r="AJ32" s="65"/>
      <c r="AK32" s="74"/>
      <c r="AL32" s="75" t="s">
        <v>726</v>
      </c>
      <c r="AM32" s="68">
        <f>F164+F165</f>
        <v>0</v>
      </c>
      <c r="AN32" s="68"/>
      <c r="AO32" s="31"/>
      <c r="AP32" s="31"/>
      <c r="AQ32" s="186"/>
      <c r="AR32" s="175"/>
      <c r="AS32" s="176" t="s">
        <v>727</v>
      </c>
      <c r="AT32" s="177"/>
      <c r="AU32" s="176"/>
      <c r="AV32" s="235"/>
      <c r="AW32" s="236" t="s">
        <v>728</v>
      </c>
      <c r="AX32" s="236" t="s">
        <v>729</v>
      </c>
      <c r="AY32" s="191" t="s">
        <v>730</v>
      </c>
      <c r="AZ32" s="6"/>
      <c r="BA32" s="6"/>
      <c r="BB32" s="18"/>
      <c r="BC32" s="72"/>
      <c r="BD32" s="124" t="s">
        <v>188</v>
      </c>
      <c r="BE32" s="74" t="s">
        <v>189</v>
      </c>
      <c r="BF32" s="118"/>
      <c r="BG32" s="75" t="s">
        <v>731</v>
      </c>
      <c r="BH32" s="225"/>
      <c r="BI32" s="75" t="s">
        <v>732</v>
      </c>
      <c r="BJ32" s="125">
        <f>'Cptes annuels'!BH9+'Cptes annuels'!BL9-'Cptes annuels'!BF32-'Cptes annuels'!BH32</f>
        <v>0</v>
      </c>
      <c r="BK32" s="75" t="s">
        <v>733</v>
      </c>
      <c r="BL32" s="125"/>
      <c r="BM32" s="36"/>
      <c r="BN32" s="103"/>
      <c r="BO32" s="104"/>
      <c r="BP32" s="106" t="s">
        <v>357</v>
      </c>
      <c r="BQ32" s="75" t="s">
        <v>734</v>
      </c>
      <c r="BR32" s="237">
        <f>SUM(BR23:BR31)</f>
        <v>0</v>
      </c>
      <c r="BS32" s="75" t="s">
        <v>735</v>
      </c>
      <c r="BT32" s="237">
        <f>SUM(BT23:BT31)</f>
        <v>0</v>
      </c>
      <c r="BU32" s="75" t="s">
        <v>736</v>
      </c>
      <c r="BV32" s="237">
        <f>SUM(BV23:BV31)</f>
        <v>0</v>
      </c>
      <c r="BW32" s="75" t="s">
        <v>737</v>
      </c>
      <c r="BX32" s="237">
        <f>SUM(BX23:BX31)</f>
        <v>0</v>
      </c>
      <c r="BY32" s="75" t="s">
        <v>738</v>
      </c>
      <c r="BZ32" s="237"/>
      <c r="CA32" s="18"/>
      <c r="CB32" s="72"/>
      <c r="CC32" s="65" t="s">
        <v>739</v>
      </c>
      <c r="CD32" s="74"/>
      <c r="CE32" s="216"/>
      <c r="CF32" s="138" t="s">
        <v>740</v>
      </c>
      <c r="CG32" s="118"/>
      <c r="CH32" s="138" t="s">
        <v>741</v>
      </c>
      <c r="CI32" s="119"/>
      <c r="CJ32" s="138" t="s">
        <v>742</v>
      </c>
      <c r="CK32" s="120"/>
      <c r="CL32" s="138" t="s">
        <v>743</v>
      </c>
      <c r="CM32" s="98">
        <f t="shared" si="5"/>
        <v>0</v>
      </c>
      <c r="CN32" s="36"/>
      <c r="CO32" s="226" t="s">
        <v>268</v>
      </c>
      <c r="CP32" s="127"/>
      <c r="CQ32" s="124"/>
      <c r="CR32" s="74" t="s">
        <v>744</v>
      </c>
      <c r="CS32" s="75" t="s">
        <v>745</v>
      </c>
      <c r="CT32" s="101"/>
      <c r="CU32" s="196"/>
      <c r="CV32" s="101">
        <f t="shared" si="6"/>
        <v>0</v>
      </c>
      <c r="CW32" s="196"/>
      <c r="CX32" s="101"/>
      <c r="CY32" s="101"/>
      <c r="CZ32" s="197"/>
      <c r="DA32" s="18"/>
    </row>
    <row r="33" spans="1:105" ht="15" customHeight="1">
      <c r="A33" s="368">
        <v>27500</v>
      </c>
      <c r="B33" s="369" t="str">
        <f>VLOOKUP(A33,[1]!PCG,2)</f>
        <v>Dépôts et cautionnements versés</v>
      </c>
      <c r="C33" s="42"/>
      <c r="D33" s="42"/>
      <c r="E33" s="358"/>
      <c r="F33" s="358"/>
      <c r="J33" s="72"/>
      <c r="K33" s="87" t="s">
        <v>746</v>
      </c>
      <c r="L33" s="65"/>
      <c r="M33" s="65"/>
      <c r="N33" s="67" t="s">
        <v>747</v>
      </c>
      <c r="O33" s="68">
        <f>E58</f>
        <v>0</v>
      </c>
      <c r="P33" s="67" t="s">
        <v>748</v>
      </c>
      <c r="Q33" s="100"/>
      <c r="R33" s="71">
        <f t="shared" si="4"/>
        <v>0</v>
      </c>
      <c r="S33" s="71"/>
      <c r="T33" s="25"/>
      <c r="U33" s="72"/>
      <c r="V33" s="65" t="s">
        <v>749</v>
      </c>
      <c r="W33" s="65"/>
      <c r="X33" s="65"/>
      <c r="Y33" s="66" t="s">
        <v>678</v>
      </c>
      <c r="Z33" s="112" t="s">
        <v>750</v>
      </c>
      <c r="AA33" s="68">
        <f>F86</f>
        <v>0</v>
      </c>
      <c r="AB33" s="68"/>
      <c r="AC33" s="28"/>
      <c r="AD33" s="28"/>
      <c r="AE33" s="72"/>
      <c r="AF33" s="65" t="s">
        <v>751</v>
      </c>
      <c r="AG33" s="65"/>
      <c r="AH33" s="65"/>
      <c r="AI33" s="65"/>
      <c r="AJ33" s="65"/>
      <c r="AK33" s="74"/>
      <c r="AL33" s="75" t="s">
        <v>752</v>
      </c>
      <c r="AM33" s="68">
        <f>F166+F167</f>
        <v>0</v>
      </c>
      <c r="AN33" s="68"/>
      <c r="AO33" s="31"/>
      <c r="AP33" s="31"/>
      <c r="AR33" s="175"/>
      <c r="AS33" s="238"/>
      <c r="AT33" s="239"/>
      <c r="AU33" s="240"/>
      <c r="AV33" s="241"/>
      <c r="AW33" s="242">
        <f>AW8</f>
        <v>0</v>
      </c>
      <c r="AX33" s="242"/>
      <c r="AY33" s="243"/>
      <c r="AZ33" s="6"/>
      <c r="BA33" s="6"/>
      <c r="BC33" s="72"/>
      <c r="BD33" s="126"/>
      <c r="BE33" s="74" t="s">
        <v>588</v>
      </c>
      <c r="BF33" s="118"/>
      <c r="BG33" s="75" t="s">
        <v>753</v>
      </c>
      <c r="BH33" s="225"/>
      <c r="BI33" s="75" t="s">
        <v>754</v>
      </c>
      <c r="BJ33" s="118">
        <f>'Cptes annuels'!BH10+'Cptes annuels'!BL10-'Cptes annuels'!BF33-'Cptes annuels'!BH33</f>
        <v>0</v>
      </c>
      <c r="BK33" s="75" t="s">
        <v>755</v>
      </c>
      <c r="BL33" s="118"/>
      <c r="BM33" s="90"/>
      <c r="BN33" s="180"/>
      <c r="BO33" s="45"/>
      <c r="BP33" s="219" t="s">
        <v>379</v>
      </c>
      <c r="BQ33" s="154" t="s">
        <v>756</v>
      </c>
      <c r="BR33" s="165">
        <f>BR21+BR22+BR32</f>
        <v>0</v>
      </c>
      <c r="BS33" s="154" t="s">
        <v>757</v>
      </c>
      <c r="BT33" s="165">
        <f>BT21+BT22+BT32</f>
        <v>0</v>
      </c>
      <c r="BU33" s="154" t="s">
        <v>758</v>
      </c>
      <c r="BV33" s="165">
        <f>BV21+BV22+BV32</f>
        <v>0</v>
      </c>
      <c r="BW33" s="154" t="s">
        <v>759</v>
      </c>
      <c r="BX33" s="165">
        <f>BX21+BX22+BX32</f>
        <v>0</v>
      </c>
      <c r="BY33" s="154" t="s">
        <v>760</v>
      </c>
      <c r="BZ33" s="165">
        <f>BZ21+BZ22+BZ32</f>
        <v>0</v>
      </c>
      <c r="CB33" s="72"/>
      <c r="CC33" s="65" t="s">
        <v>1037</v>
      </c>
      <c r="CD33" s="74"/>
      <c r="CE33" s="216"/>
      <c r="CF33" s="138" t="s">
        <v>761</v>
      </c>
      <c r="CG33" s="118"/>
      <c r="CH33" s="138" t="s">
        <v>762</v>
      </c>
      <c r="CI33" s="119"/>
      <c r="CJ33" s="138" t="s">
        <v>763</v>
      </c>
      <c r="CK33" s="120"/>
      <c r="CL33" s="138" t="s">
        <v>764</v>
      </c>
      <c r="CM33" s="98">
        <f t="shared" si="5"/>
        <v>0</v>
      </c>
      <c r="CO33" s="244" t="s">
        <v>295</v>
      </c>
      <c r="CP33" s="136"/>
      <c r="CQ33" s="137"/>
      <c r="CR33" s="74" t="s">
        <v>765</v>
      </c>
      <c r="CS33" s="75" t="s">
        <v>766</v>
      </c>
      <c r="CT33" s="101">
        <f>SUM('Cptes annuels'!F80:F81)</f>
        <v>0</v>
      </c>
      <c r="CU33" s="196"/>
      <c r="CV33" s="101">
        <f t="shared" si="6"/>
        <v>0</v>
      </c>
      <c r="CW33" s="196"/>
      <c r="CX33" s="101"/>
      <c r="CY33" s="101"/>
      <c r="CZ33" s="197"/>
      <c r="DA33" s="18"/>
    </row>
    <row r="34" spans="1:105" ht="15" customHeight="1">
      <c r="A34" s="368">
        <v>27684</v>
      </c>
      <c r="B34" s="369" t="str">
        <f>VLOOKUP(A34,[1]!PCG,2)</f>
        <v>Intérêts courus sur prêts</v>
      </c>
      <c r="C34" s="42"/>
      <c r="D34" s="42"/>
      <c r="E34" s="358"/>
      <c r="F34" s="358"/>
      <c r="J34" s="72"/>
      <c r="K34" s="6" t="s">
        <v>767</v>
      </c>
      <c r="L34" s="128"/>
      <c r="M34" s="128"/>
      <c r="N34" s="91"/>
      <c r="O34" s="92"/>
      <c r="P34" s="91"/>
      <c r="Q34" s="94"/>
      <c r="R34" s="61">
        <f t="shared" si="4"/>
        <v>0</v>
      </c>
      <c r="S34" s="61"/>
      <c r="T34" s="245"/>
      <c r="U34" s="162"/>
      <c r="V34" s="163"/>
      <c r="W34" s="163"/>
      <c r="X34" s="163"/>
      <c r="Y34" s="164" t="s">
        <v>538</v>
      </c>
      <c r="Z34" s="218" t="s">
        <v>768</v>
      </c>
      <c r="AA34" s="246">
        <f>AA15+AA18+AA21+AA32+AA33</f>
        <v>0</v>
      </c>
      <c r="AB34" s="246"/>
      <c r="AC34" s="9"/>
      <c r="AD34" s="9"/>
      <c r="AE34" s="72"/>
      <c r="AF34" s="65" t="s">
        <v>1033</v>
      </c>
      <c r="AG34" s="65"/>
      <c r="AH34" s="65"/>
      <c r="AI34" s="65"/>
      <c r="AJ34" s="65"/>
      <c r="AK34" s="74"/>
      <c r="AL34" s="75" t="s">
        <v>769</v>
      </c>
      <c r="AM34" s="68">
        <f>F178+F181</f>
        <v>0</v>
      </c>
      <c r="AN34" s="68"/>
      <c r="AO34" s="31"/>
      <c r="AP34" s="31"/>
      <c r="AR34" s="175"/>
      <c r="AS34" s="238"/>
      <c r="AT34" s="239"/>
      <c r="AU34" s="240"/>
      <c r="AV34" s="241"/>
      <c r="AW34" s="242">
        <f>AW9</f>
        <v>0</v>
      </c>
      <c r="AX34" s="242"/>
      <c r="AY34" s="243"/>
      <c r="AZ34" s="6"/>
      <c r="BA34" s="6"/>
      <c r="BC34" s="72"/>
      <c r="BD34" s="65" t="s">
        <v>610</v>
      </c>
      <c r="BE34" s="74"/>
      <c r="BF34" s="118"/>
      <c r="BG34" s="75" t="s">
        <v>770</v>
      </c>
      <c r="BH34" s="120"/>
      <c r="BI34" s="75" t="s">
        <v>771</v>
      </c>
      <c r="BJ34" s="118">
        <f>'Cptes annuels'!BH11+'Cptes annuels'!BL11-'Cptes annuels'!BF34-'Cptes annuels'!BH34</f>
        <v>0</v>
      </c>
      <c r="BK34" s="75" t="s">
        <v>772</v>
      </c>
      <c r="BL34" s="118"/>
      <c r="BR34" s="247"/>
      <c r="CB34" s="103"/>
      <c r="CC34" s="104"/>
      <c r="CD34" s="104"/>
      <c r="CE34" s="106" t="s">
        <v>773</v>
      </c>
      <c r="CF34" s="195" t="s">
        <v>774</v>
      </c>
      <c r="CG34" s="248">
        <f>SUM(CG26:CG33)</f>
        <v>0</v>
      </c>
      <c r="CH34" s="195" t="s">
        <v>775</v>
      </c>
      <c r="CI34" s="248">
        <f>SUM(CI26:CI33)</f>
        <v>0</v>
      </c>
      <c r="CJ34" s="195" t="s">
        <v>776</v>
      </c>
      <c r="CK34" s="248">
        <f>SUM(CK26:CK33)</f>
        <v>0</v>
      </c>
      <c r="CL34" s="75" t="s">
        <v>777</v>
      </c>
      <c r="CM34" s="248">
        <f>SUM(CM26:CM33)</f>
        <v>0</v>
      </c>
      <c r="CN34" s="35"/>
      <c r="CO34" s="64" t="s">
        <v>650</v>
      </c>
      <c r="CP34" s="65"/>
      <c r="CQ34" s="65"/>
      <c r="CR34" s="74"/>
      <c r="CS34" s="138" t="s">
        <v>778</v>
      </c>
      <c r="CT34" s="101">
        <f>F56</f>
        <v>0</v>
      </c>
      <c r="CU34" s="196"/>
      <c r="CV34" s="101">
        <f t="shared" si="6"/>
        <v>0</v>
      </c>
      <c r="CW34" s="196"/>
      <c r="CX34" s="101"/>
      <c r="CY34" s="101"/>
      <c r="CZ34" s="197"/>
      <c r="DA34" s="18"/>
    </row>
    <row r="35" spans="1:105" ht="15" customHeight="1">
      <c r="A35" s="368">
        <v>28010</v>
      </c>
      <c r="B35" s="369" t="str">
        <f>VLOOKUP(A35,[1]!PCG,2)</f>
        <v>Amort. frais d'établissement</v>
      </c>
      <c r="C35" s="42"/>
      <c r="D35" s="42"/>
      <c r="E35" s="358"/>
      <c r="F35" s="358"/>
      <c r="J35" s="72"/>
      <c r="K35" s="65" t="s">
        <v>779</v>
      </c>
      <c r="L35" s="65"/>
      <c r="M35" s="74"/>
      <c r="N35" s="67" t="s">
        <v>780</v>
      </c>
      <c r="O35" s="68">
        <f>SUM(E61:E64)</f>
        <v>0</v>
      </c>
      <c r="P35" s="67" t="s">
        <v>781</v>
      </c>
      <c r="Q35" s="100">
        <f>F90</f>
        <v>0</v>
      </c>
      <c r="R35" s="71">
        <f t="shared" si="4"/>
        <v>0</v>
      </c>
      <c r="S35" s="71"/>
      <c r="T35" s="25"/>
      <c r="U35" s="249"/>
      <c r="V35" s="65" t="s">
        <v>782</v>
      </c>
      <c r="W35" s="65"/>
      <c r="X35" s="65"/>
      <c r="Y35" s="74"/>
      <c r="Z35" s="75" t="s">
        <v>783</v>
      </c>
      <c r="AA35" s="68"/>
      <c r="AB35" s="68"/>
      <c r="AC35" s="28"/>
      <c r="AD35" s="28"/>
      <c r="AE35" s="72"/>
      <c r="AF35" s="65" t="s">
        <v>784</v>
      </c>
      <c r="AG35" s="87"/>
      <c r="AH35" s="87"/>
      <c r="AI35" s="87"/>
      <c r="AJ35" s="87"/>
      <c r="AK35" s="74"/>
      <c r="AL35" s="75" t="s">
        <v>785</v>
      </c>
      <c r="AM35" s="68">
        <f>F168</f>
        <v>0</v>
      </c>
      <c r="AN35" s="68"/>
      <c r="AO35" s="31"/>
      <c r="AP35" s="31"/>
      <c r="AR35" s="175"/>
      <c r="AS35" s="238"/>
      <c r="AT35" s="239"/>
      <c r="AU35" s="240"/>
      <c r="AV35" s="241"/>
      <c r="AW35" s="242">
        <f>AW10</f>
        <v>0</v>
      </c>
      <c r="AX35" s="242"/>
      <c r="AY35" s="243"/>
      <c r="AZ35" s="6"/>
      <c r="BA35" s="6"/>
      <c r="BC35" s="72"/>
      <c r="BD35" s="124" t="s">
        <v>255</v>
      </c>
      <c r="BE35" s="74" t="s">
        <v>635</v>
      </c>
      <c r="BF35" s="118">
        <v>0</v>
      </c>
      <c r="BG35" s="75" t="s">
        <v>786</v>
      </c>
      <c r="BH35" s="225"/>
      <c r="BI35" s="75" t="s">
        <v>787</v>
      </c>
      <c r="BJ35" s="125">
        <f>'Cptes annuels'!BH12+'Cptes annuels'!BL12-'Cptes annuels'!BF35-'Cptes annuels'!BH35</f>
        <v>0</v>
      </c>
      <c r="BK35" s="75" t="s">
        <v>788</v>
      </c>
      <c r="BL35" s="125"/>
      <c r="BN35" s="250" t="s">
        <v>789</v>
      </c>
      <c r="BO35" s="251"/>
      <c r="BP35" s="252"/>
      <c r="BQ35" s="252"/>
      <c r="BR35" s="253"/>
      <c r="BS35" s="378" t="s">
        <v>790</v>
      </c>
      <c r="BT35" s="379"/>
      <c r="BU35" s="380"/>
      <c r="BV35" s="379"/>
      <c r="BW35" s="380"/>
      <c r="BX35" s="379"/>
      <c r="BY35" s="380" t="s">
        <v>790</v>
      </c>
      <c r="BZ35" s="379"/>
      <c r="CB35" s="162"/>
      <c r="CC35" s="163"/>
      <c r="CD35" s="163"/>
      <c r="CE35" s="164" t="s">
        <v>791</v>
      </c>
      <c r="CF35" s="154" t="s">
        <v>792</v>
      </c>
      <c r="CG35" s="166">
        <f>CG13+CG25+CG34</f>
        <v>0</v>
      </c>
      <c r="CH35" s="154" t="s">
        <v>793</v>
      </c>
      <c r="CI35" s="166">
        <f>CI13+CI25+CI34</f>
        <v>0</v>
      </c>
      <c r="CJ35" s="154" t="s">
        <v>794</v>
      </c>
      <c r="CK35" s="165">
        <f>CK13+CK25+CK34</f>
        <v>0</v>
      </c>
      <c r="CL35" s="154" t="s">
        <v>795</v>
      </c>
      <c r="CM35" s="166">
        <f>CM13+CM25+CM34</f>
        <v>0</v>
      </c>
      <c r="CO35" s="64" t="s">
        <v>320</v>
      </c>
      <c r="CP35" s="65"/>
      <c r="CQ35" s="65"/>
      <c r="CR35" s="74"/>
      <c r="CS35" s="75" t="s">
        <v>796</v>
      </c>
      <c r="CT35" s="101">
        <f>F82</f>
        <v>0</v>
      </c>
      <c r="CU35" s="196"/>
      <c r="CV35" s="101">
        <f t="shared" si="6"/>
        <v>0</v>
      </c>
      <c r="CW35" s="196"/>
      <c r="CX35" s="101"/>
      <c r="CY35" s="101"/>
      <c r="CZ35" s="197"/>
      <c r="DA35" s="18"/>
    </row>
    <row r="36" spans="1:105" ht="15" customHeight="1">
      <c r="A36" s="368">
        <v>28050</v>
      </c>
      <c r="B36" s="370" t="str">
        <f>VLOOKUP(A36,[1]!PCG,2)</f>
        <v>Amort. concessions, droits... et assimilés</v>
      </c>
      <c r="C36" s="254"/>
      <c r="D36" s="254"/>
      <c r="E36" s="358"/>
      <c r="F36" s="358"/>
      <c r="J36" s="72"/>
      <c r="K36" s="65" t="s">
        <v>797</v>
      </c>
      <c r="L36" s="65"/>
      <c r="M36" s="74"/>
      <c r="N36" s="67" t="s">
        <v>798</v>
      </c>
      <c r="O36" s="68">
        <f>E59+E60+SUM(E68:E83)</f>
        <v>0</v>
      </c>
      <c r="P36" s="67" t="s">
        <v>799</v>
      </c>
      <c r="Q36" s="100"/>
      <c r="R36" s="71">
        <f t="shared" si="4"/>
        <v>0</v>
      </c>
      <c r="S36" s="71"/>
      <c r="T36" s="245"/>
      <c r="U36" s="249"/>
      <c r="V36" s="65" t="s">
        <v>800</v>
      </c>
      <c r="W36" s="65"/>
      <c r="X36" s="65"/>
      <c r="Y36" s="74"/>
      <c r="Z36" s="75" t="s">
        <v>801</v>
      </c>
      <c r="AA36" s="68"/>
      <c r="AB36" s="68"/>
      <c r="AC36" s="28"/>
      <c r="AD36" s="28"/>
      <c r="AE36" s="72"/>
      <c r="AF36" s="65" t="s">
        <v>802</v>
      </c>
      <c r="AG36" s="65"/>
      <c r="AH36" s="65"/>
      <c r="AI36" s="65"/>
      <c r="AJ36" s="65"/>
      <c r="AK36" s="74"/>
      <c r="AL36" s="75" t="s">
        <v>803</v>
      </c>
      <c r="AM36" s="68">
        <f>F169</f>
        <v>0</v>
      </c>
      <c r="AN36" s="68"/>
      <c r="AO36" s="31"/>
      <c r="AP36" s="31"/>
      <c r="AR36" s="175"/>
      <c r="AS36" s="238"/>
      <c r="AT36" s="239"/>
      <c r="AU36" s="240"/>
      <c r="AV36" s="241"/>
      <c r="AW36" s="255"/>
      <c r="AX36" s="242">
        <f>AW4</f>
        <v>0</v>
      </c>
      <c r="AY36" s="243"/>
      <c r="AZ36" s="6"/>
      <c r="BA36" s="6"/>
      <c r="BC36" s="72"/>
      <c r="BD36" s="124" t="s">
        <v>281</v>
      </c>
      <c r="BE36" s="74" t="s">
        <v>282</v>
      </c>
      <c r="BF36" s="118"/>
      <c r="BG36" s="75" t="s">
        <v>804</v>
      </c>
      <c r="BH36" s="120"/>
      <c r="BI36" s="75" t="s">
        <v>805</v>
      </c>
      <c r="BJ36" s="118">
        <f>'Cptes annuels'!BH13+'Cptes annuels'!BL13-'Cptes annuels'!BF36-'Cptes annuels'!BH36</f>
        <v>0</v>
      </c>
      <c r="BK36" s="75" t="s">
        <v>806</v>
      </c>
      <c r="BL36" s="118"/>
      <c r="BN36" s="256" t="s">
        <v>807</v>
      </c>
      <c r="BO36" s="257"/>
      <c r="BP36" s="257"/>
      <c r="BQ36" s="257"/>
      <c r="BR36" s="258"/>
      <c r="BS36" s="376" t="s">
        <v>37</v>
      </c>
      <c r="BT36" s="377"/>
      <c r="BU36" s="375" t="s">
        <v>22</v>
      </c>
      <c r="BV36" s="377"/>
      <c r="BW36" s="375" t="s">
        <v>40</v>
      </c>
      <c r="BX36" s="377"/>
      <c r="BY36" s="375" t="s">
        <v>42</v>
      </c>
      <c r="BZ36" s="377"/>
      <c r="CB36" s="259"/>
      <c r="CC36" s="128"/>
      <c r="CD36" s="28"/>
      <c r="CE36" s="128" t="s">
        <v>808</v>
      </c>
      <c r="CF36" s="128"/>
      <c r="CG36" s="61"/>
      <c r="CH36" s="260" t="s">
        <v>809</v>
      </c>
      <c r="CI36" s="261">
        <f>'Cptes annuels'!CI14+'Cptes annuels'!CI15+'Cptes annuels'!CG20+'Cptes annuels'!CG21+'Cptes annuels'!CI22+'Cptes annuels'!CI23+'Cptes annuels'!CI31+'Cptes annuels'!CI32</f>
        <v>0</v>
      </c>
      <c r="CJ36" s="260" t="s">
        <v>810</v>
      </c>
      <c r="CK36" s="261">
        <f>'Cptes annuels'!CK14+'Cptes annuels'!CK15+'Cptes annuels'!CI20+'Cptes annuels'!CI21+'Cptes annuels'!CK22+'Cptes annuels'!CK23+'Cptes annuels'!CK31+'Cptes annuels'!CK32</f>
        <v>0</v>
      </c>
      <c r="CL36" s="262"/>
      <c r="CM36" s="61"/>
      <c r="CN36" s="90"/>
      <c r="CO36" s="64" t="s">
        <v>811</v>
      </c>
      <c r="CP36" s="65"/>
      <c r="CQ36" s="65"/>
      <c r="CR36" s="74"/>
      <c r="CS36" s="138" t="s">
        <v>812</v>
      </c>
      <c r="CT36" s="101">
        <f>F83</f>
        <v>0</v>
      </c>
      <c r="CU36" s="196"/>
      <c r="CV36" s="101">
        <f t="shared" si="6"/>
        <v>0</v>
      </c>
      <c r="CW36" s="196"/>
      <c r="CX36" s="101"/>
      <c r="CY36" s="101"/>
      <c r="CZ36" s="80"/>
      <c r="DA36" s="18"/>
    </row>
    <row r="37" spans="1:105" ht="15" customHeight="1">
      <c r="A37" s="368">
        <v>28120</v>
      </c>
      <c r="B37" s="370" t="str">
        <f>VLOOKUP(A37,[1]!PCG,2)</f>
        <v>Amort. agencem., aménag. des terrains</v>
      </c>
      <c r="C37" s="254"/>
      <c r="D37" s="254"/>
      <c r="E37" s="358"/>
      <c r="F37" s="358"/>
      <c r="J37" s="72"/>
      <c r="K37" s="65" t="s">
        <v>813</v>
      </c>
      <c r="L37" s="65"/>
      <c r="M37" s="74"/>
      <c r="N37" s="67" t="s">
        <v>814</v>
      </c>
      <c r="O37" s="68"/>
      <c r="P37" s="67" t="s">
        <v>815</v>
      </c>
      <c r="Q37" s="100"/>
      <c r="R37" s="71">
        <f t="shared" si="4"/>
        <v>0</v>
      </c>
      <c r="S37" s="71"/>
      <c r="T37" s="25"/>
      <c r="U37" s="249"/>
      <c r="V37" s="65" t="s">
        <v>816</v>
      </c>
      <c r="W37" s="65"/>
      <c r="X37" s="65"/>
      <c r="Y37" s="74"/>
      <c r="Z37" s="75" t="s">
        <v>817</v>
      </c>
      <c r="AA37" s="68"/>
      <c r="AB37" s="68"/>
      <c r="AC37" s="28"/>
      <c r="AD37" s="28"/>
      <c r="AE37" s="103"/>
      <c r="AF37" s="104"/>
      <c r="AG37" s="105" t="s">
        <v>818</v>
      </c>
      <c r="AH37" s="105"/>
      <c r="AI37" s="105"/>
      <c r="AJ37" s="105"/>
      <c r="AK37" s="106" t="s">
        <v>819</v>
      </c>
      <c r="AL37" s="75" t="s">
        <v>820</v>
      </c>
      <c r="AM37" s="113">
        <f>SUM(AM31:AM36)</f>
        <v>0</v>
      </c>
      <c r="AN37" s="113"/>
      <c r="AO37" s="31"/>
      <c r="AP37" s="31"/>
      <c r="AR37" s="175"/>
      <c r="AS37" s="238"/>
      <c r="AT37" s="239"/>
      <c r="AU37" s="240"/>
      <c r="AV37" s="241"/>
      <c r="AW37" s="255"/>
      <c r="AX37" s="242"/>
      <c r="AY37" s="263"/>
      <c r="AZ37" s="6"/>
      <c r="BA37" s="6"/>
      <c r="BC37" s="72"/>
      <c r="BD37" s="124" t="s">
        <v>307</v>
      </c>
      <c r="BE37" s="74" t="s">
        <v>685</v>
      </c>
      <c r="BF37" s="118"/>
      <c r="BG37" s="75" t="s">
        <v>821</v>
      </c>
      <c r="BH37" s="120"/>
      <c r="BI37" s="75" t="s">
        <v>822</v>
      </c>
      <c r="BJ37" s="118">
        <f>'Cptes annuels'!BH14+'Cptes annuels'!BL14-'Cptes annuels'!BF37-'Cptes annuels'!BH37</f>
        <v>0</v>
      </c>
      <c r="BK37" s="75" t="s">
        <v>823</v>
      </c>
      <c r="BL37" s="118"/>
      <c r="BN37" s="264" t="s">
        <v>824</v>
      </c>
      <c r="BO37" s="265"/>
      <c r="BP37" s="265"/>
      <c r="BQ37" s="265"/>
      <c r="BR37" s="266"/>
      <c r="BS37" s="372" t="s">
        <v>63</v>
      </c>
      <c r="BT37" s="373"/>
      <c r="BU37" s="374"/>
      <c r="BV37" s="373"/>
      <c r="BW37" s="375" t="s">
        <v>67</v>
      </c>
      <c r="BX37" s="373"/>
      <c r="BY37" s="375" t="s">
        <v>63</v>
      </c>
      <c r="BZ37" s="373"/>
      <c r="CB37" s="267"/>
      <c r="CC37" s="128"/>
      <c r="CD37" s="28" t="s">
        <v>825</v>
      </c>
      <c r="CE37" s="128" t="s">
        <v>826</v>
      </c>
      <c r="CF37" s="128"/>
      <c r="CG37" s="61"/>
      <c r="CH37" s="260" t="s">
        <v>827</v>
      </c>
      <c r="CI37" s="118">
        <f>CI18+CI29+CI30+CI33</f>
        <v>0</v>
      </c>
      <c r="CJ37" s="260" t="s">
        <v>828</v>
      </c>
      <c r="CK37" s="118">
        <f>CK18+CK29+CK30+CK33</f>
        <v>0</v>
      </c>
      <c r="CL37" s="268"/>
      <c r="CM37" s="61"/>
      <c r="CO37" s="64" t="s">
        <v>829</v>
      </c>
      <c r="CP37" s="65"/>
      <c r="CQ37" s="65"/>
      <c r="CR37" s="74"/>
      <c r="CS37" s="138" t="s">
        <v>830</v>
      </c>
      <c r="CT37" s="269">
        <f>F89</f>
        <v>0</v>
      </c>
      <c r="CU37" s="270"/>
      <c r="CV37" s="269">
        <f t="shared" si="6"/>
        <v>0</v>
      </c>
      <c r="CW37" s="270"/>
      <c r="CX37" s="269"/>
      <c r="CY37" s="269"/>
      <c r="CZ37" s="80"/>
      <c r="DA37" s="18"/>
    </row>
    <row r="38" spans="1:105" ht="15" customHeight="1">
      <c r="A38" s="368">
        <v>28131</v>
      </c>
      <c r="B38" s="370" t="str">
        <f>VLOOKUP(A38,[1]!PCG,2)</f>
        <v>Amort. constructions</v>
      </c>
      <c r="C38" s="254"/>
      <c r="D38" s="254"/>
      <c r="E38" s="358"/>
      <c r="F38" s="358"/>
      <c r="J38" s="72"/>
      <c r="K38" s="6" t="s">
        <v>831</v>
      </c>
      <c r="L38" s="128"/>
      <c r="M38" s="90"/>
      <c r="N38" s="91"/>
      <c r="O38" s="92"/>
      <c r="P38" s="91"/>
      <c r="Q38" s="94"/>
      <c r="R38" s="61">
        <f t="shared" si="4"/>
        <v>0</v>
      </c>
      <c r="S38" s="61"/>
      <c r="T38" s="245"/>
      <c r="U38" s="249"/>
      <c r="V38" s="65" t="s">
        <v>832</v>
      </c>
      <c r="W38" s="65"/>
      <c r="X38" s="65"/>
      <c r="Y38" s="74"/>
      <c r="Z38" s="75" t="s">
        <v>833</v>
      </c>
      <c r="AA38" s="68"/>
      <c r="AB38" s="68"/>
      <c r="AC38" s="28"/>
      <c r="AD38" s="28"/>
      <c r="AE38" s="72"/>
      <c r="AF38" s="65" t="s">
        <v>1034</v>
      </c>
      <c r="AG38" s="65"/>
      <c r="AH38" s="65"/>
      <c r="AI38" s="65"/>
      <c r="AJ38" s="65"/>
      <c r="AK38" s="74"/>
      <c r="AL38" s="75" t="s">
        <v>834</v>
      </c>
      <c r="AM38" s="68">
        <f>E146</f>
        <v>0</v>
      </c>
      <c r="AN38" s="68"/>
      <c r="AO38" s="31"/>
      <c r="AP38" s="31"/>
      <c r="AR38" s="175"/>
      <c r="AS38" s="238"/>
      <c r="AT38" s="239"/>
      <c r="AU38" s="240"/>
      <c r="AV38" s="241"/>
      <c r="AW38" s="255"/>
      <c r="AX38" s="242">
        <f>AW5-AX40-AX37-AX39</f>
        <v>0</v>
      </c>
      <c r="AY38" s="271"/>
      <c r="AZ38" s="6"/>
      <c r="BA38" s="6"/>
      <c r="BC38" s="72"/>
      <c r="BD38" s="126"/>
      <c r="BE38" s="74" t="s">
        <v>330</v>
      </c>
      <c r="BF38" s="118"/>
      <c r="BG38" s="75" t="s">
        <v>835</v>
      </c>
      <c r="BH38" s="225"/>
      <c r="BI38" s="75" t="s">
        <v>836</v>
      </c>
      <c r="BJ38" s="125">
        <f>'Cptes annuels'!BH15+'Cptes annuels'!BL15-'Cptes annuels'!BF38-'Cptes annuels'!BH38</f>
        <v>0</v>
      </c>
      <c r="BK38" s="75" t="s">
        <v>837</v>
      </c>
      <c r="BL38" s="125"/>
      <c r="BN38" s="64" t="s">
        <v>838</v>
      </c>
      <c r="BO38" s="65"/>
      <c r="BP38" s="87"/>
      <c r="BQ38" s="87"/>
      <c r="BR38" s="73"/>
      <c r="BS38" s="272"/>
      <c r="BT38" s="206"/>
      <c r="BU38" s="272"/>
      <c r="BV38" s="206"/>
      <c r="BW38" s="273" t="s">
        <v>421</v>
      </c>
      <c r="BX38" s="207"/>
      <c r="BY38" s="273" t="s">
        <v>839</v>
      </c>
      <c r="BZ38" s="207">
        <f>'Cptes annuels'!BT38+'Cptes annuels'!BV38-'Cptes annuels'!BX38</f>
        <v>0</v>
      </c>
      <c r="CB38" s="148"/>
      <c r="CC38" s="104"/>
      <c r="CD38" s="104"/>
      <c r="CE38" s="104" t="s">
        <v>840</v>
      </c>
      <c r="CF38" s="104"/>
      <c r="CG38" s="167"/>
      <c r="CH38" s="274" t="s">
        <v>841</v>
      </c>
      <c r="CI38" s="275">
        <f>CI35-CI36-CI37</f>
        <v>0</v>
      </c>
      <c r="CJ38" s="274" t="s">
        <v>842</v>
      </c>
      <c r="CK38" s="275">
        <f>CK35-CK36-CK37</f>
        <v>0</v>
      </c>
      <c r="CL38" s="148"/>
      <c r="CM38" s="167"/>
      <c r="CO38" s="162"/>
      <c r="CP38" s="163"/>
      <c r="CQ38" s="163"/>
      <c r="CR38" s="164" t="s">
        <v>389</v>
      </c>
      <c r="CS38" s="154" t="s">
        <v>843</v>
      </c>
      <c r="CT38" s="155">
        <f>SUM(CT22:CT37)</f>
        <v>0</v>
      </c>
      <c r="CU38" s="276" t="s">
        <v>844</v>
      </c>
      <c r="CV38" s="155">
        <f>SUM(CV22:CV37)</f>
        <v>0</v>
      </c>
      <c r="CW38" s="277"/>
      <c r="CX38" s="165">
        <f>SUM(CX22:CX37)</f>
        <v>0</v>
      </c>
      <c r="CY38" s="165">
        <f>SUM(CY22:CY37)</f>
        <v>0</v>
      </c>
      <c r="CZ38" s="116"/>
      <c r="DA38" s="128"/>
    </row>
    <row r="39" spans="1:105" ht="15" customHeight="1">
      <c r="A39" s="368">
        <v>28135</v>
      </c>
      <c r="B39" s="370" t="str">
        <f>VLOOKUP(A39,[1]!PCG,2)</f>
        <v>Amort. agencem., aménag. des constructions</v>
      </c>
      <c r="C39" s="254"/>
      <c r="D39" s="254"/>
      <c r="E39" s="358"/>
      <c r="F39" s="358"/>
      <c r="J39" s="72"/>
      <c r="K39" s="65" t="s">
        <v>845</v>
      </c>
      <c r="L39" s="65"/>
      <c r="M39" s="74"/>
      <c r="N39" s="67" t="s">
        <v>846</v>
      </c>
      <c r="O39" s="68">
        <f>E91</f>
        <v>0</v>
      </c>
      <c r="P39" s="67" t="s">
        <v>847</v>
      </c>
      <c r="Q39" s="100">
        <f>F94</f>
        <v>0</v>
      </c>
      <c r="R39" s="71">
        <f t="shared" si="4"/>
        <v>0</v>
      </c>
      <c r="S39" s="71"/>
      <c r="T39" s="245"/>
      <c r="U39" s="278"/>
      <c r="V39" s="104" t="s">
        <v>848</v>
      </c>
      <c r="W39" s="104"/>
      <c r="X39" s="104"/>
      <c r="Y39" s="110"/>
      <c r="Z39" s="112" t="s">
        <v>849</v>
      </c>
      <c r="AA39" s="279"/>
      <c r="AB39" s="279"/>
      <c r="AE39" s="72"/>
      <c r="AF39" s="65" t="s">
        <v>850</v>
      </c>
      <c r="AG39" s="65"/>
      <c r="AH39" s="65"/>
      <c r="AI39" s="65"/>
      <c r="AJ39" s="65"/>
      <c r="AK39" s="74"/>
      <c r="AL39" s="75" t="s">
        <v>851</v>
      </c>
      <c r="AM39" s="68">
        <f>E135+E136</f>
        <v>0</v>
      </c>
      <c r="AN39" s="68"/>
      <c r="AO39" s="31"/>
      <c r="AP39" s="31"/>
      <c r="AR39" s="175"/>
      <c r="AS39" s="238"/>
      <c r="AT39" s="239"/>
      <c r="AU39" s="240"/>
      <c r="AV39" s="241"/>
      <c r="AW39" s="255"/>
      <c r="AX39" s="242"/>
      <c r="AY39" s="263"/>
      <c r="AZ39" s="6"/>
      <c r="BA39" s="6"/>
      <c r="BC39" s="72"/>
      <c r="BD39" s="65" t="s">
        <v>354</v>
      </c>
      <c r="BE39" s="65"/>
      <c r="BF39" s="280"/>
      <c r="BG39" s="75" t="s">
        <v>852</v>
      </c>
      <c r="BH39" s="225"/>
      <c r="BI39" s="75" t="s">
        <v>853</v>
      </c>
      <c r="BJ39" s="125">
        <f>'Cptes annuels'!BH16+'Cptes annuels'!BL16-'Cptes annuels'!BF39-'Cptes annuels'!BH39</f>
        <v>0</v>
      </c>
      <c r="BK39" s="75" t="s">
        <v>854</v>
      </c>
      <c r="BL39" s="125"/>
      <c r="BN39" s="148" t="s">
        <v>855</v>
      </c>
      <c r="BO39" s="104"/>
      <c r="BP39" s="105"/>
      <c r="BQ39" s="105"/>
      <c r="BR39" s="146">
        <f>BT39-S44</f>
        <v>0</v>
      </c>
      <c r="BS39" s="281"/>
      <c r="BT39" s="282">
        <f>S44</f>
        <v>0</v>
      </c>
      <c r="BU39" s="281"/>
      <c r="BV39" s="282"/>
      <c r="BW39" s="283" t="s">
        <v>856</v>
      </c>
      <c r="BX39" s="284">
        <f>DI22</f>
        <v>0</v>
      </c>
      <c r="BY39" s="283" t="s">
        <v>857</v>
      </c>
      <c r="BZ39" s="285">
        <f>'Cptes annuels'!BT39+'Cptes annuels'!BV39-'Cptes annuels'!BX39</f>
        <v>0</v>
      </c>
      <c r="CB39" s="286" t="s">
        <v>858</v>
      </c>
      <c r="CC39" s="287"/>
      <c r="CD39" s="287"/>
      <c r="CE39" s="287"/>
      <c r="CF39" s="287"/>
      <c r="CG39" s="287"/>
      <c r="CH39" s="287"/>
      <c r="CI39" s="288"/>
      <c r="CJ39" s="288"/>
      <c r="CK39" s="288"/>
      <c r="CL39" s="289">
        <v>10</v>
      </c>
      <c r="CM39" s="290"/>
      <c r="CO39" s="174"/>
      <c r="CP39" s="61" t="str">
        <f>"(1)"</f>
        <v>(1)</v>
      </c>
      <c r="CQ39" s="65" t="s">
        <v>859</v>
      </c>
      <c r="CR39" s="74"/>
      <c r="CS39" s="75" t="s">
        <v>860</v>
      </c>
      <c r="CT39" s="99"/>
      <c r="CU39" s="197"/>
      <c r="CV39" s="8"/>
      <c r="CW39" s="90"/>
      <c r="CX39" s="34"/>
      <c r="CY39" s="34"/>
      <c r="CZ39" s="34"/>
      <c r="DA39" s="128"/>
    </row>
    <row r="40" spans="1:105" ht="15" customHeight="1">
      <c r="A40" s="368">
        <v>28150</v>
      </c>
      <c r="B40" s="370" t="str">
        <f>VLOOKUP(A40,[1]!PCG,2)</f>
        <v>Amort. installat. techn., M et O industriels</v>
      </c>
      <c r="C40" s="254"/>
      <c r="D40" s="254"/>
      <c r="E40" s="358"/>
      <c r="F40" s="358"/>
      <c r="J40" s="103"/>
      <c r="K40" s="65" t="s">
        <v>861</v>
      </c>
      <c r="L40" s="65"/>
      <c r="M40" s="74"/>
      <c r="N40" s="67" t="s">
        <v>862</v>
      </c>
      <c r="O40" s="68">
        <f>SUM(E92:E93)</f>
        <v>0</v>
      </c>
      <c r="P40" s="67" t="s">
        <v>863</v>
      </c>
      <c r="Q40" s="100"/>
      <c r="R40" s="71">
        <f t="shared" si="4"/>
        <v>0</v>
      </c>
      <c r="S40" s="71"/>
      <c r="T40" s="25"/>
      <c r="W40" s="128"/>
      <c r="X40" s="128"/>
      <c r="Y40" s="128"/>
      <c r="Z40" s="128"/>
      <c r="AC40" s="18"/>
      <c r="AE40" s="72"/>
      <c r="AF40" s="65" t="s">
        <v>864</v>
      </c>
      <c r="AG40" s="65"/>
      <c r="AH40" s="65"/>
      <c r="AI40" s="65"/>
      <c r="AJ40" s="65"/>
      <c r="AK40" s="74"/>
      <c r="AL40" s="75" t="s">
        <v>865</v>
      </c>
      <c r="AM40" s="68">
        <f>E137</f>
        <v>0</v>
      </c>
      <c r="AN40" s="68"/>
      <c r="AO40" s="31"/>
      <c r="AP40" s="31"/>
      <c r="AR40" s="175"/>
      <c r="AS40" s="238"/>
      <c r="AT40" s="239"/>
      <c r="AU40" s="240"/>
      <c r="AV40" s="241"/>
      <c r="AW40" s="255"/>
      <c r="AX40" s="242">
        <f>DH30</f>
        <v>0</v>
      </c>
      <c r="AY40" s="263"/>
      <c r="AZ40" s="6"/>
      <c r="BA40" s="6"/>
      <c r="BC40" s="72"/>
      <c r="BD40" s="65" t="s">
        <v>377</v>
      </c>
      <c r="BE40" s="65"/>
      <c r="BF40" s="142"/>
      <c r="BG40" s="75" t="s">
        <v>866</v>
      </c>
      <c r="BH40" s="291"/>
      <c r="BI40" s="75" t="s">
        <v>867</v>
      </c>
      <c r="BJ40" s="156">
        <f>'Cptes annuels'!BH17+'Cptes annuels'!BL17-'Cptes annuels'!BF40-'Cptes annuels'!BH40</f>
        <v>0</v>
      </c>
      <c r="BK40" s="75" t="s">
        <v>868</v>
      </c>
      <c r="BL40" s="156"/>
      <c r="CB40" s="25"/>
      <c r="CI40" s="8"/>
      <c r="CJ40" s="8"/>
      <c r="CK40" s="16"/>
      <c r="CL40" s="16"/>
      <c r="CO40" s="72"/>
      <c r="CP40" s="71"/>
      <c r="CQ40" s="65" t="s">
        <v>869</v>
      </c>
      <c r="CR40" s="74"/>
      <c r="CS40" s="75" t="s">
        <v>870</v>
      </c>
      <c r="CT40" s="99"/>
      <c r="CU40" s="128"/>
      <c r="CZ40" s="128"/>
      <c r="DA40" s="128"/>
    </row>
    <row r="41" spans="1:105" ht="15" customHeight="1">
      <c r="A41" s="368">
        <v>28182</v>
      </c>
      <c r="B41" s="370" t="str">
        <f>VLOOKUP(A41,[1]!PCG,2)</f>
        <v>Amort. matériel de transport</v>
      </c>
      <c r="C41" s="254"/>
      <c r="D41" s="254"/>
      <c r="E41" s="358"/>
      <c r="F41" s="358"/>
      <c r="J41" s="72"/>
      <c r="K41" s="65" t="s">
        <v>871</v>
      </c>
      <c r="L41" s="65"/>
      <c r="M41" s="74"/>
      <c r="N41" s="67" t="s">
        <v>872</v>
      </c>
      <c r="O41" s="92">
        <f>E88</f>
        <v>0</v>
      </c>
      <c r="P41" s="67" t="s">
        <v>873</v>
      </c>
      <c r="Q41" s="94"/>
      <c r="R41" s="61">
        <f t="shared" si="4"/>
        <v>0</v>
      </c>
      <c r="S41" s="61"/>
      <c r="T41" s="25"/>
      <c r="AE41" s="72"/>
      <c r="AF41" s="65" t="s">
        <v>874</v>
      </c>
      <c r="AG41" s="65"/>
      <c r="AH41" s="65"/>
      <c r="AI41" s="65"/>
      <c r="AJ41" s="65"/>
      <c r="AK41" s="74"/>
      <c r="AL41" s="75" t="s">
        <v>875</v>
      </c>
      <c r="AM41" s="68">
        <f>E138</f>
        <v>0</v>
      </c>
      <c r="AN41" s="68"/>
      <c r="AO41" s="31"/>
      <c r="AP41" s="31"/>
      <c r="AR41" s="175"/>
      <c r="AS41" s="238"/>
      <c r="AT41" s="239"/>
      <c r="AU41" s="240"/>
      <c r="AV41" s="241"/>
      <c r="AW41" s="255"/>
      <c r="AX41" s="242">
        <f>AW6</f>
        <v>0</v>
      </c>
      <c r="AY41" s="243"/>
      <c r="AZ41" s="6"/>
      <c r="BA41" s="6"/>
      <c r="BC41" s="103"/>
      <c r="BD41" s="104"/>
      <c r="BE41" s="106" t="s">
        <v>357</v>
      </c>
      <c r="BF41" s="151">
        <f>SUM(BF30:BF40)</f>
        <v>0</v>
      </c>
      <c r="BG41" s="75" t="s">
        <v>876</v>
      </c>
      <c r="BH41" s="153">
        <f>SUM(BH30:BH40)</f>
        <v>0</v>
      </c>
      <c r="BI41" s="75" t="s">
        <v>877</v>
      </c>
      <c r="BJ41" s="152">
        <f>'Cptes annuels'!BH18+'Cptes annuels'!BL18-'Cptes annuels'!BF41-'Cptes annuels'!BH41</f>
        <v>0</v>
      </c>
      <c r="BK41" s="75" t="s">
        <v>878</v>
      </c>
      <c r="BL41" s="152">
        <f>SUM(BL30:BL40)</f>
        <v>0</v>
      </c>
      <c r="CI41" s="8"/>
      <c r="CJ41" s="8"/>
      <c r="CK41" s="16"/>
      <c r="CL41" s="16"/>
      <c r="CO41" s="147"/>
      <c r="CP41" s="167" t="str">
        <f>"(2)"</f>
        <v>(2)</v>
      </c>
      <c r="CQ41" s="104" t="s">
        <v>879</v>
      </c>
      <c r="CR41" s="110"/>
      <c r="CS41" s="112" t="s">
        <v>880</v>
      </c>
      <c r="CT41" s="103"/>
      <c r="CU41" s="245"/>
      <c r="CW41" s="292"/>
      <c r="CZ41" s="128"/>
      <c r="DA41" s="128"/>
    </row>
    <row r="42" spans="1:105" ht="15" customHeight="1">
      <c r="A42" s="368">
        <v>28183</v>
      </c>
      <c r="B42" s="370" t="str">
        <f>VLOOKUP(A42,[1]!PCG,2)</f>
        <v>Amort. matériel de bureau &amp; informatique</v>
      </c>
      <c r="C42" s="254"/>
      <c r="D42" s="254"/>
      <c r="E42" s="358"/>
      <c r="F42" s="358"/>
      <c r="J42" s="72"/>
      <c r="K42" s="105"/>
      <c r="L42" s="104"/>
      <c r="M42" s="106" t="s">
        <v>459</v>
      </c>
      <c r="N42" s="195" t="s">
        <v>881</v>
      </c>
      <c r="O42" s="113">
        <f>SUM(O27:O41)</f>
        <v>0</v>
      </c>
      <c r="P42" s="75" t="s">
        <v>882</v>
      </c>
      <c r="Q42" s="293">
        <f>SUM(Q27:Q41)</f>
        <v>0</v>
      </c>
      <c r="R42" s="213">
        <f t="shared" si="4"/>
        <v>0</v>
      </c>
      <c r="S42" s="294"/>
      <c r="T42" s="25"/>
      <c r="AE42" s="103"/>
      <c r="AF42" s="104"/>
      <c r="AG42" s="105" t="s">
        <v>883</v>
      </c>
      <c r="AH42" s="105"/>
      <c r="AI42" s="105"/>
      <c r="AJ42" s="105"/>
      <c r="AK42" s="106" t="s">
        <v>884</v>
      </c>
      <c r="AL42" s="75" t="s">
        <v>885</v>
      </c>
      <c r="AM42" s="113">
        <f>SUM(AM38:AM41)</f>
        <v>0</v>
      </c>
      <c r="AN42" s="113"/>
      <c r="AO42" s="31"/>
      <c r="AP42" s="31"/>
      <c r="AR42" s="175"/>
      <c r="AS42" s="238"/>
      <c r="AT42" s="239"/>
      <c r="AU42" s="240"/>
      <c r="AV42" s="241"/>
      <c r="AW42" s="295"/>
      <c r="AX42" s="296"/>
      <c r="AY42" s="297"/>
      <c r="AZ42" s="6"/>
      <c r="BA42" s="6"/>
      <c r="BC42" s="72"/>
      <c r="BD42" s="65" t="s">
        <v>419</v>
      </c>
      <c r="BE42" s="74"/>
      <c r="BF42" s="118"/>
      <c r="BG42" s="138" t="s">
        <v>886</v>
      </c>
      <c r="BH42" s="298"/>
      <c r="BI42" s="138" t="s">
        <v>887</v>
      </c>
      <c r="BJ42" s="118">
        <f>'Cptes annuels'!BH19+'Cptes annuels'!BL19-'Cptes annuels'!BF42-'Cptes annuels'!BH42</f>
        <v>0</v>
      </c>
      <c r="BK42" s="138" t="s">
        <v>888</v>
      </c>
      <c r="BL42" s="118"/>
      <c r="CZ42" s="299"/>
      <c r="DA42" s="299"/>
    </row>
    <row r="43" spans="1:105" ht="15" customHeight="1">
      <c r="A43" s="368">
        <v>28184</v>
      </c>
      <c r="B43" s="370" t="str">
        <f>VLOOKUP(A43,[1]!PCG,2)</f>
        <v>Amort. mobilier</v>
      </c>
      <c r="C43" s="254"/>
      <c r="D43" s="254"/>
      <c r="E43" s="358"/>
      <c r="F43" s="358"/>
      <c r="J43" s="72"/>
      <c r="K43" s="65" t="s">
        <v>889</v>
      </c>
      <c r="L43" s="65"/>
      <c r="M43" s="66" t="s">
        <v>653</v>
      </c>
      <c r="N43" s="67" t="s">
        <v>890</v>
      </c>
      <c r="O43" s="300">
        <f>E87</f>
        <v>0</v>
      </c>
      <c r="P43" s="301"/>
      <c r="Q43" s="302"/>
      <c r="R43" s="71">
        <f t="shared" si="4"/>
        <v>0</v>
      </c>
      <c r="S43" s="71"/>
      <c r="T43" s="25"/>
      <c r="AE43" s="130" t="s">
        <v>891</v>
      </c>
      <c r="AF43" s="45"/>
      <c r="AG43" s="131"/>
      <c r="AH43" s="131"/>
      <c r="AI43" s="131"/>
      <c r="AJ43" s="131"/>
      <c r="AK43" s="45"/>
      <c r="AL43" s="132" t="s">
        <v>892</v>
      </c>
      <c r="AM43" s="220">
        <f>AM37-AM42</f>
        <v>0</v>
      </c>
      <c r="AN43" s="220"/>
      <c r="AO43" s="31"/>
      <c r="AP43" s="31"/>
      <c r="AR43" s="175"/>
      <c r="AS43" s="303"/>
      <c r="AT43" s="229"/>
      <c r="AU43" s="228"/>
      <c r="AV43" s="304" t="s">
        <v>893</v>
      </c>
      <c r="AW43" s="305">
        <f>SUM(AW33:AW42)</f>
        <v>0</v>
      </c>
      <c r="AX43" s="305">
        <f>SUM(AX33:AX42)</f>
        <v>0</v>
      </c>
      <c r="AY43" s="243"/>
      <c r="AZ43" s="6"/>
      <c r="BA43" s="6"/>
      <c r="BC43" s="72"/>
      <c r="BD43" s="65" t="s">
        <v>442</v>
      </c>
      <c r="BE43" s="74"/>
      <c r="BF43" s="118"/>
      <c r="BG43" s="138" t="s">
        <v>894</v>
      </c>
      <c r="BH43" s="298"/>
      <c r="BI43" s="138" t="s">
        <v>895</v>
      </c>
      <c r="BJ43" s="118">
        <f>'Cptes annuels'!BH20+'Cptes annuels'!BL20-'Cptes annuels'!BF43-'Cptes annuels'!BH43</f>
        <v>0</v>
      </c>
      <c r="BK43" s="138" t="s">
        <v>896</v>
      </c>
      <c r="BL43" s="118"/>
      <c r="CZ43" s="306"/>
      <c r="DA43" s="306"/>
    </row>
    <row r="44" spans="1:105" ht="15" customHeight="1">
      <c r="A44" s="368">
        <v>29610</v>
      </c>
      <c r="B44" s="369" t="str">
        <f>VLOOKUP(A44,[1]!PCG,2)</f>
        <v>Dépréciations financ. titres de participat.</v>
      </c>
      <c r="C44" s="42"/>
      <c r="D44" s="42"/>
      <c r="E44" s="358"/>
      <c r="F44" s="358"/>
      <c r="J44" s="72"/>
      <c r="K44" s="65" t="s">
        <v>897</v>
      </c>
      <c r="L44" s="65"/>
      <c r="M44" s="66" t="s">
        <v>678</v>
      </c>
      <c r="N44" s="67" t="s">
        <v>898</v>
      </c>
      <c r="O44" s="300"/>
      <c r="P44" s="307"/>
      <c r="Q44" s="308"/>
      <c r="R44" s="71">
        <f t="shared" si="4"/>
        <v>0</v>
      </c>
      <c r="S44" s="71"/>
      <c r="T44" s="25"/>
      <c r="AE44" s="155" t="s">
        <v>899</v>
      </c>
      <c r="AF44" s="45"/>
      <c r="AG44" s="131"/>
      <c r="AH44" s="131"/>
      <c r="AI44" s="131"/>
      <c r="AJ44" s="131"/>
      <c r="AK44" s="45"/>
      <c r="AL44" s="154" t="s">
        <v>900</v>
      </c>
      <c r="AM44" s="220">
        <f>AM28+AM43</f>
        <v>0</v>
      </c>
      <c r="AN44" s="220"/>
      <c r="AO44" s="31"/>
      <c r="AP44" s="31"/>
      <c r="AR44" s="175"/>
      <c r="AS44" s="65" t="s">
        <v>901</v>
      </c>
      <c r="AT44" s="87"/>
      <c r="AU44" s="65"/>
      <c r="AV44" s="309"/>
      <c r="AW44" s="236" t="s">
        <v>728</v>
      </c>
      <c r="AX44" s="236" t="s">
        <v>729</v>
      </c>
      <c r="AY44" s="191" t="s">
        <v>730</v>
      </c>
      <c r="AZ44" s="6"/>
      <c r="BA44" s="6"/>
      <c r="BC44" s="72"/>
      <c r="BD44" s="65" t="s">
        <v>465</v>
      </c>
      <c r="BE44" s="74"/>
      <c r="BF44" s="118"/>
      <c r="BG44" s="138" t="s">
        <v>902</v>
      </c>
      <c r="BH44" s="120"/>
      <c r="BI44" s="138" t="s">
        <v>903</v>
      </c>
      <c r="BJ44" s="118">
        <f>'Cptes annuels'!BH21+'Cptes annuels'!BL21-'Cptes annuels'!BF44-'Cptes annuels'!BH44</f>
        <v>0</v>
      </c>
      <c r="BK44" s="138" t="s">
        <v>904</v>
      </c>
      <c r="BL44" s="118"/>
      <c r="CZ44" s="310"/>
      <c r="DA44" s="310"/>
    </row>
    <row r="45" spans="1:105" ht="15" customHeight="1">
      <c r="A45" s="368">
        <v>29720</v>
      </c>
      <c r="B45" s="369" t="str">
        <f>VLOOKUP(A45,[1]!PCG,2)</f>
        <v>Dépréciations financ.des titres immobilisés</v>
      </c>
      <c r="C45" s="42"/>
      <c r="D45" s="42"/>
      <c r="E45" s="358"/>
      <c r="F45" s="358"/>
      <c r="J45" s="72"/>
      <c r="K45" s="65" t="s">
        <v>905</v>
      </c>
      <c r="L45" s="65"/>
      <c r="M45" s="66" t="s">
        <v>819</v>
      </c>
      <c r="N45" s="67" t="s">
        <v>906</v>
      </c>
      <c r="O45" s="300">
        <f>E85</f>
        <v>0</v>
      </c>
      <c r="P45" s="311"/>
      <c r="Q45" s="312"/>
      <c r="R45" s="71">
        <f t="shared" si="4"/>
        <v>0</v>
      </c>
      <c r="S45" s="71"/>
      <c r="T45" s="25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R45" s="313"/>
      <c r="AS45" s="228"/>
      <c r="AT45" s="229"/>
      <c r="AU45" s="228"/>
      <c r="AV45" s="314"/>
      <c r="AW45" s="102"/>
      <c r="AX45" s="102"/>
      <c r="AY45" s="186"/>
      <c r="AZ45" s="6"/>
      <c r="BA45" s="6"/>
      <c r="BC45" s="72"/>
      <c r="BD45" s="65" t="s">
        <v>490</v>
      </c>
      <c r="BE45" s="74"/>
      <c r="BF45" s="142"/>
      <c r="BG45" s="138" t="s">
        <v>907</v>
      </c>
      <c r="BH45" s="315"/>
      <c r="BI45" s="145" t="s">
        <v>908</v>
      </c>
      <c r="BJ45" s="118">
        <f>'Cptes annuels'!BH22+'Cptes annuels'!BL22-'Cptes annuels'!BF45-'Cptes annuels'!BH45</f>
        <v>0</v>
      </c>
      <c r="BK45" s="138" t="s">
        <v>909</v>
      </c>
      <c r="BL45" s="118"/>
      <c r="CZ45" s="306"/>
      <c r="DA45" s="306"/>
    </row>
    <row r="46" spans="1:105" ht="15" customHeight="1">
      <c r="A46" s="368">
        <v>31000</v>
      </c>
      <c r="B46" s="369" t="str">
        <f>VLOOKUP(A46,[1]!PCG,2)</f>
        <v>Stocks de matières premières</v>
      </c>
      <c r="C46" s="42"/>
      <c r="D46" s="42"/>
      <c r="E46" s="358"/>
      <c r="F46" s="358"/>
      <c r="J46" s="162"/>
      <c r="K46" s="163"/>
      <c r="L46" s="163"/>
      <c r="M46" s="164" t="s">
        <v>910</v>
      </c>
      <c r="N46" s="154" t="s">
        <v>911</v>
      </c>
      <c r="O46" s="246">
        <f>O4+O26+SUM(O42:O45)</f>
        <v>0</v>
      </c>
      <c r="P46" s="132" t="s">
        <v>912</v>
      </c>
      <c r="Q46" s="220">
        <f>Q4+Q26+SUM(Q42:Q45)</f>
        <v>0</v>
      </c>
      <c r="R46" s="165">
        <f t="shared" si="4"/>
        <v>0</v>
      </c>
      <c r="S46" s="165"/>
      <c r="T46" s="25"/>
      <c r="AF46" s="34"/>
      <c r="AN46" s="186"/>
      <c r="AO46" s="18"/>
      <c r="AQ46" s="34"/>
      <c r="AY46" s="186"/>
      <c r="AZ46" s="6"/>
      <c r="BA46" s="6"/>
      <c r="BC46" s="103"/>
      <c r="BD46" s="104"/>
      <c r="BE46" s="106" t="s">
        <v>514</v>
      </c>
      <c r="BF46" s="151">
        <f>SUM(BF42:BF45)</f>
        <v>0</v>
      </c>
      <c r="BG46" s="138" t="s">
        <v>913</v>
      </c>
      <c r="BH46" s="153">
        <f>SUM(BH42:BH45)</f>
        <v>0</v>
      </c>
      <c r="BI46" s="138" t="s">
        <v>914</v>
      </c>
      <c r="BJ46" s="151">
        <f>'Cptes annuels'!BH23+'Cptes annuels'!BL23-'Cptes annuels'!BF46-'Cptes annuels'!BH46</f>
        <v>0</v>
      </c>
      <c r="BK46" s="138" t="s">
        <v>915</v>
      </c>
      <c r="BL46" s="151">
        <f>SUM(BL42:BL45)</f>
        <v>0</v>
      </c>
      <c r="CZ46" s="306"/>
      <c r="DA46" s="306"/>
    </row>
    <row r="47" spans="1:105" ht="15" customHeight="1">
      <c r="A47" s="368">
        <v>32100</v>
      </c>
      <c r="B47" s="369" t="str">
        <f>VLOOKUP(A47,[1]!PCG,2)</f>
        <v>Stocks de matières consommables</v>
      </c>
      <c r="C47" s="42"/>
      <c r="D47" s="42"/>
      <c r="E47" s="358"/>
      <c r="F47" s="358"/>
      <c r="J47" s="316"/>
      <c r="K47" s="65" t="s">
        <v>916</v>
      </c>
      <c r="L47" s="65"/>
      <c r="M47" s="74"/>
      <c r="N47" s="317"/>
      <c r="O47" s="262"/>
      <c r="P47" s="318"/>
      <c r="Q47" s="319"/>
      <c r="R47" s="320"/>
      <c r="S47" s="321"/>
      <c r="T47" s="25"/>
      <c r="AF47" s="34"/>
      <c r="AN47" s="32"/>
      <c r="AO47" s="18"/>
      <c r="AQ47" s="34"/>
      <c r="AZ47" s="6"/>
      <c r="BA47" s="6"/>
      <c r="BC47" s="180"/>
      <c r="BD47" s="45"/>
      <c r="BE47" s="219" t="s">
        <v>538</v>
      </c>
      <c r="BF47" s="160">
        <f>BF28+BF29+BF41+BF46</f>
        <v>0</v>
      </c>
      <c r="BG47" s="154" t="s">
        <v>917</v>
      </c>
      <c r="BH47" s="160">
        <f>BH28+BH29+BH41+BH46</f>
        <v>0</v>
      </c>
      <c r="BI47" s="154" t="s">
        <v>918</v>
      </c>
      <c r="BJ47" s="160">
        <f>'Cptes annuels'!BH24+'Cptes annuels'!BL24-'Cptes annuels'!BF47-'Cptes annuels'!BH47</f>
        <v>0</v>
      </c>
      <c r="BK47" s="154" t="s">
        <v>919</v>
      </c>
      <c r="BL47" s="160">
        <f>BL28+BL29+BL41+BL46</f>
        <v>0</v>
      </c>
      <c r="CZ47" s="34"/>
      <c r="DA47" s="34"/>
    </row>
    <row r="48" spans="1:105" ht="15" customHeight="1">
      <c r="A48" s="368">
        <v>35000</v>
      </c>
      <c r="B48" s="369" t="str">
        <f>VLOOKUP(A48,[1]!PCG,2)</f>
        <v>Stocks de produits</v>
      </c>
      <c r="C48" s="42"/>
      <c r="D48" s="42"/>
      <c r="E48" s="358"/>
      <c r="F48" s="358"/>
      <c r="J48" s="316"/>
      <c r="K48" s="65" t="s">
        <v>920</v>
      </c>
      <c r="L48" s="65"/>
      <c r="M48" s="74"/>
      <c r="N48" s="317" t="s">
        <v>921</v>
      </c>
      <c r="O48" s="268"/>
      <c r="P48" s="322"/>
      <c r="Q48" s="323"/>
      <c r="R48" s="324"/>
      <c r="S48" s="325"/>
      <c r="T48" s="25"/>
      <c r="AF48" s="243"/>
      <c r="AN48" s="32"/>
      <c r="AO48" s="18"/>
      <c r="AQ48" s="243"/>
      <c r="AZ48" s="6"/>
      <c r="BA48" s="6"/>
      <c r="BD48" s="17"/>
      <c r="BE48" s="17"/>
      <c r="BF48" s="17"/>
      <c r="BG48" s="17"/>
      <c r="BH48" s="17"/>
      <c r="BI48" s="17"/>
      <c r="BJ48" s="17"/>
      <c r="BK48" s="17"/>
      <c r="BL48" s="17"/>
      <c r="CZ48" s="34"/>
      <c r="DA48" s="34"/>
    </row>
    <row r="49" spans="1:105" ht="15" customHeight="1">
      <c r="A49" s="368">
        <v>37000</v>
      </c>
      <c r="B49" s="369" t="str">
        <f>VLOOKUP(A49,[1]!PCG,2)</f>
        <v>Stocks de marchandises</v>
      </c>
      <c r="C49" s="42"/>
      <c r="D49" s="42"/>
      <c r="E49" s="358"/>
      <c r="F49" s="358"/>
      <c r="J49" s="326"/>
      <c r="K49" s="104" t="s">
        <v>922</v>
      </c>
      <c r="L49" s="104"/>
      <c r="M49" s="110"/>
      <c r="N49" s="327" t="s">
        <v>923</v>
      </c>
      <c r="O49" s="148"/>
      <c r="P49" s="328"/>
      <c r="Q49" s="282"/>
      <c r="R49" s="329"/>
      <c r="S49" s="330"/>
      <c r="T49" s="25"/>
      <c r="AF49" s="243"/>
      <c r="AN49" s="32"/>
      <c r="AO49" s="18"/>
      <c r="AQ49" s="243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Z49" s="80"/>
      <c r="DA49" s="80"/>
    </row>
    <row r="50" spans="1:105" ht="15" customHeight="1">
      <c r="A50" s="368">
        <v>39100</v>
      </c>
      <c r="B50" s="369" t="str">
        <f>VLOOKUP(A50,[1]!PCG,2)</f>
        <v>Dépréciations des matières premières</v>
      </c>
      <c r="C50" s="42"/>
      <c r="D50" s="42"/>
      <c r="E50" s="358"/>
      <c r="F50" s="358"/>
      <c r="AD50" s="331"/>
      <c r="AQ50" s="243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Z50" s="34"/>
      <c r="DA50" s="34"/>
    </row>
    <row r="51" spans="1:105" ht="15" customHeight="1">
      <c r="A51" s="368">
        <v>39210</v>
      </c>
      <c r="B51" s="369" t="str">
        <f>VLOOKUP(A51,[1]!PCG,2)</f>
        <v>Dépréciations des matières consommables</v>
      </c>
      <c r="C51" s="42"/>
      <c r="D51" s="42"/>
      <c r="E51" s="358"/>
      <c r="F51" s="358"/>
      <c r="AD51" s="331"/>
      <c r="AQ51" s="243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Z51" s="34"/>
      <c r="DA51" s="34"/>
    </row>
    <row r="52" spans="1:105" ht="15" customHeight="1">
      <c r="A52" s="368">
        <v>39500</v>
      </c>
      <c r="B52" s="369" t="str">
        <f>VLOOKUP(A52,[1]!PCG,2)</f>
        <v>Dépréciations des produits finis</v>
      </c>
      <c r="C52" s="42"/>
      <c r="D52" s="42"/>
      <c r="E52" s="358"/>
      <c r="F52" s="358"/>
      <c r="AD52" s="331"/>
      <c r="AQ52" s="80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Z52" s="332"/>
      <c r="DA52" s="332"/>
    </row>
    <row r="53" spans="1:105" ht="15" customHeight="1">
      <c r="A53" s="368">
        <v>39700</v>
      </c>
      <c r="B53" s="369" t="str">
        <f>VLOOKUP(A53,[1]!PCG,2)</f>
        <v>Dépréciations des marchandises</v>
      </c>
      <c r="C53" s="42"/>
      <c r="D53" s="42"/>
      <c r="E53" s="358"/>
      <c r="F53" s="358"/>
      <c r="AD53" s="331"/>
      <c r="AQ53" s="80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Z53" s="332"/>
      <c r="DA53" s="332"/>
    </row>
    <row r="54" spans="1:105" ht="15" customHeight="1">
      <c r="A54" s="368">
        <v>40100</v>
      </c>
      <c r="B54" s="369" t="str">
        <f>VLOOKUP(A54,[1]!PCG,2)</f>
        <v>Fournisseurs</v>
      </c>
      <c r="C54" s="42"/>
      <c r="D54" s="42"/>
      <c r="E54" s="358"/>
      <c r="F54" s="358"/>
      <c r="AD54" s="331"/>
      <c r="AQ54" s="80"/>
      <c r="BD54" s="17"/>
      <c r="BE54" s="17"/>
      <c r="BF54" s="17"/>
      <c r="BG54" s="17"/>
      <c r="BH54" s="17"/>
      <c r="BI54" s="17"/>
      <c r="BJ54" s="17"/>
      <c r="BK54" s="17"/>
      <c r="BL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Z54" s="80"/>
      <c r="DA54" s="80"/>
    </row>
    <row r="55" spans="1:105" ht="15" customHeight="1">
      <c r="A55" s="368">
        <v>40300</v>
      </c>
      <c r="B55" s="369" t="str">
        <f>VLOOKUP(A55,[1]!PCG,2)</f>
        <v>Fournisseurs, effets à payer</v>
      </c>
      <c r="C55" s="42"/>
      <c r="D55" s="42"/>
      <c r="E55" s="358"/>
      <c r="F55" s="358"/>
      <c r="T55" s="18">
        <f>SUM(T53:T54)</f>
        <v>0</v>
      </c>
      <c r="AD55" s="331"/>
      <c r="BD55" s="17"/>
      <c r="BE55" s="17"/>
      <c r="BF55" s="17"/>
      <c r="BG55" s="17"/>
      <c r="BH55" s="17"/>
      <c r="BI55" s="17"/>
      <c r="BJ55" s="17"/>
      <c r="BK55" s="17"/>
      <c r="BL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Z55" s="80"/>
      <c r="DA55" s="80"/>
    </row>
    <row r="56" spans="1:105" ht="15" customHeight="1">
      <c r="A56" s="368">
        <v>40400</v>
      </c>
      <c r="B56" s="369" t="str">
        <f>VLOOKUP(A56,[1]!PCG,2)</f>
        <v>Fournisseurs d'immobilisations</v>
      </c>
      <c r="C56" s="42"/>
      <c r="D56" s="42"/>
      <c r="E56" s="358"/>
      <c r="F56" s="358"/>
      <c r="AD56" s="331"/>
      <c r="BD56" s="17"/>
      <c r="BE56" s="17"/>
      <c r="BF56" s="17"/>
      <c r="BG56" s="17"/>
      <c r="BH56" s="17"/>
      <c r="BI56" s="17"/>
      <c r="BJ56" s="17"/>
      <c r="BK56" s="17"/>
      <c r="BL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Z56" s="80"/>
      <c r="DA56" s="80"/>
    </row>
    <row r="57" spans="1:105" ht="15" customHeight="1">
      <c r="A57" s="368">
        <v>40810</v>
      </c>
      <c r="B57" s="369" t="str">
        <f>VLOOKUP(A57,[1]!PCG,2)</f>
        <v>Fournisseurs, factures non parvenues</v>
      </c>
      <c r="C57" s="42"/>
      <c r="D57" s="42"/>
      <c r="E57" s="358"/>
      <c r="F57" s="358"/>
      <c r="AD57" s="331"/>
      <c r="BD57" s="17"/>
      <c r="BE57" s="17"/>
      <c r="BF57" s="17"/>
      <c r="BG57" s="17"/>
      <c r="BH57" s="17"/>
      <c r="BI57" s="17"/>
      <c r="BJ57" s="17"/>
      <c r="BK57" s="17"/>
      <c r="BL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Z57" s="80"/>
      <c r="DA57" s="80"/>
    </row>
    <row r="58" spans="1:105" ht="15" customHeight="1">
      <c r="A58" s="368">
        <v>40910</v>
      </c>
      <c r="B58" s="369" t="str">
        <f>VLOOKUP(A58,[1]!PCG,2)</f>
        <v>Fournisseurs, avances et acomptes versés</v>
      </c>
      <c r="C58" s="42"/>
      <c r="D58" s="42"/>
      <c r="E58" s="358"/>
      <c r="F58" s="358"/>
      <c r="BD58" s="17"/>
      <c r="BE58" s="17"/>
      <c r="BF58" s="17"/>
      <c r="BG58" s="17"/>
      <c r="BH58" s="17"/>
      <c r="BI58" s="17"/>
      <c r="BJ58" s="17"/>
      <c r="BK58" s="17"/>
      <c r="BL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Z58" s="332"/>
      <c r="DA58" s="332"/>
    </row>
    <row r="59" spans="1:105" ht="15" customHeight="1">
      <c r="A59" s="368">
        <v>40980</v>
      </c>
      <c r="B59" s="369" t="str">
        <f>VLOOKUP(A59,[1]!PCG,2)</f>
        <v>RRR à obtenir &amp; autres avoirs non reçus</v>
      </c>
      <c r="C59" s="42"/>
      <c r="D59" s="42"/>
      <c r="E59" s="358"/>
      <c r="F59" s="358"/>
      <c r="BD59" s="17"/>
      <c r="BE59" s="17"/>
      <c r="BF59" s="17"/>
      <c r="BG59" s="17"/>
      <c r="BH59" s="17"/>
      <c r="BI59" s="17"/>
      <c r="BJ59" s="17"/>
      <c r="BK59" s="17"/>
      <c r="BL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Z59" s="80"/>
      <c r="DA59" s="80"/>
    </row>
    <row r="60" spans="1:105" ht="15" customHeight="1">
      <c r="A60" s="368">
        <v>40960</v>
      </c>
      <c r="B60" s="369" t="str">
        <f>VLOOKUP(A60,[1]!PCG,2)</f>
        <v>Fournisseurs, emballages à rendre</v>
      </c>
      <c r="C60" s="42"/>
      <c r="D60" s="42"/>
      <c r="E60" s="358"/>
      <c r="F60" s="358"/>
      <c r="BD60" s="17"/>
      <c r="BE60" s="17"/>
      <c r="BF60" s="17"/>
      <c r="BG60" s="17"/>
      <c r="BH60" s="17"/>
      <c r="BI60" s="17"/>
      <c r="BJ60" s="17"/>
      <c r="BK60" s="17"/>
      <c r="BL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Z60" s="80"/>
      <c r="DA60" s="80"/>
    </row>
    <row r="61" spans="1:7" ht="15" customHeight="1">
      <c r="A61" s="368">
        <v>41100</v>
      </c>
      <c r="B61" s="369" t="str">
        <f>VLOOKUP(A61,[1]!PCG,2)</f>
        <v>Clients</v>
      </c>
      <c r="C61" s="42"/>
      <c r="D61" s="42"/>
      <c r="E61" s="358"/>
      <c r="F61" s="358"/>
      <c r="G61" s="2"/>
    </row>
    <row r="62" spans="1:7" ht="15" customHeight="1">
      <c r="A62" s="368">
        <v>41300</v>
      </c>
      <c r="B62" s="369" t="str">
        <f>VLOOKUP(A62,[1]!PCG,2)</f>
        <v>Clients, effets à recevoir</v>
      </c>
      <c r="C62" s="42"/>
      <c r="D62" s="42"/>
      <c r="E62" s="358"/>
      <c r="F62" s="358"/>
      <c r="G62" s="2"/>
    </row>
    <row r="63" spans="1:7" ht="15" customHeight="1">
      <c r="A63" s="368">
        <v>41600</v>
      </c>
      <c r="B63" s="369" t="str">
        <f>VLOOKUP(A63,[1]!PCG,2)</f>
        <v>Clients douteux</v>
      </c>
      <c r="C63" s="42"/>
      <c r="D63" s="42"/>
      <c r="E63" s="358"/>
      <c r="F63" s="358"/>
      <c r="G63" s="2"/>
    </row>
    <row r="64" spans="1:7" ht="15" customHeight="1">
      <c r="A64" s="368">
        <v>41810</v>
      </c>
      <c r="B64" s="369" t="str">
        <f>VLOOKUP(A64,[1]!PCG,2)</f>
        <v>Clients, factures à établir</v>
      </c>
      <c r="C64" s="42"/>
      <c r="D64" s="42"/>
      <c r="E64" s="358"/>
      <c r="F64" s="358"/>
      <c r="G64" s="2"/>
    </row>
    <row r="65" spans="1:7" ht="15" customHeight="1">
      <c r="A65" s="368">
        <v>41910</v>
      </c>
      <c r="B65" s="369" t="str">
        <f>VLOOKUP(A65,[1]!PCG,2)</f>
        <v>Clients, avances &amp; acomptes reçus</v>
      </c>
      <c r="C65" s="42"/>
      <c r="D65" s="42"/>
      <c r="E65" s="358"/>
      <c r="F65" s="358"/>
      <c r="G65" s="2"/>
    </row>
    <row r="66" spans="1:7" ht="15" customHeight="1">
      <c r="A66" s="368">
        <v>41960</v>
      </c>
      <c r="B66" s="369" t="str">
        <f>VLOOKUP(A66,[1]!PCG,2)</f>
        <v>Clients, Emballages consignés</v>
      </c>
      <c r="C66" s="42"/>
      <c r="D66" s="42"/>
      <c r="E66" s="358"/>
      <c r="F66" s="358"/>
      <c r="G66" s="2"/>
    </row>
    <row r="67" spans="1:7" ht="15" customHeight="1">
      <c r="A67" s="368">
        <v>41980</v>
      </c>
      <c r="B67" s="369" t="str">
        <f>VLOOKUP(A67,[1]!PCG,2)</f>
        <v>RRR à accorder &amp; autres avoirs à établir</v>
      </c>
      <c r="C67" s="42"/>
      <c r="D67" s="42"/>
      <c r="E67" s="358"/>
      <c r="F67" s="358"/>
      <c r="G67" s="2"/>
    </row>
    <row r="68" spans="1:7" ht="15" customHeight="1">
      <c r="A68" s="368">
        <v>42100</v>
      </c>
      <c r="B68" s="369" t="str">
        <f>VLOOKUP(A68,[1]!PCG,2)</f>
        <v>Personnel, rémunérations dues</v>
      </c>
      <c r="C68" s="42"/>
      <c r="D68" s="42"/>
      <c r="E68" s="358"/>
      <c r="F68" s="358"/>
      <c r="G68" s="2"/>
    </row>
    <row r="69" spans="1:6" ht="15" customHeight="1">
      <c r="A69" s="368">
        <v>42500</v>
      </c>
      <c r="B69" s="369" t="str">
        <f>VLOOKUP(A69,[1]!PCG,2)</f>
        <v>Personnel, avances et acomptes</v>
      </c>
      <c r="C69" s="42"/>
      <c r="D69" s="42"/>
      <c r="E69" s="358"/>
      <c r="F69" s="358"/>
    </row>
    <row r="70" spans="1:6" ht="15" customHeight="1">
      <c r="A70" s="368">
        <v>42820</v>
      </c>
      <c r="B70" s="369" t="str">
        <f>VLOOKUP(A70,[1]!PCG,2)</f>
        <v>Personnel, dettes provis. s/ congés à payer</v>
      </c>
      <c r="C70" s="42"/>
      <c r="D70" s="42"/>
      <c r="E70" s="358"/>
      <c r="F70" s="358"/>
    </row>
    <row r="71" spans="1:6" ht="15" customHeight="1">
      <c r="A71" s="368">
        <v>43100</v>
      </c>
      <c r="B71" s="369" t="str">
        <f>VLOOKUP(A71,[1]!PCG,2)</f>
        <v>URSSAF</v>
      </c>
      <c r="C71" s="42"/>
      <c r="D71" s="42"/>
      <c r="E71" s="358"/>
      <c r="F71" s="358"/>
    </row>
    <row r="72" spans="1:6" ht="15" customHeight="1">
      <c r="A72" s="368">
        <v>43700</v>
      </c>
      <c r="B72" s="369" t="str">
        <f>VLOOKUP(A72,[1]!PCG,2)</f>
        <v>Organismes sociaux</v>
      </c>
      <c r="C72" s="42"/>
      <c r="D72" s="42"/>
      <c r="E72" s="358"/>
      <c r="F72" s="358"/>
    </row>
    <row r="73" spans="1:6" ht="15" customHeight="1">
      <c r="A73" s="368">
        <v>43820</v>
      </c>
      <c r="B73" s="369" t="str">
        <f>VLOOKUP(A73,[1]!PCG,2)</f>
        <v>Organismes sociaux, charges sociales s/CP</v>
      </c>
      <c r="C73" s="42"/>
      <c r="D73" s="42"/>
      <c r="E73" s="358"/>
      <c r="F73" s="358"/>
    </row>
    <row r="74" spans="1:6" ht="15" customHeight="1">
      <c r="A74" s="366">
        <v>44400</v>
      </c>
      <c r="B74" s="367" t="str">
        <f>VLOOKUP(A74,[1]!PCG,2)</f>
        <v>Etat, impôts sur les bénéfices</v>
      </c>
      <c r="C74" s="62"/>
      <c r="D74" s="63" t="s">
        <v>74</v>
      </c>
      <c r="E74" s="358"/>
      <c r="F74" s="358"/>
    </row>
    <row r="75" spans="1:6" ht="15" customHeight="1">
      <c r="A75" s="368">
        <v>44550</v>
      </c>
      <c r="B75" s="369" t="str">
        <f>VLOOKUP(A75,[1]!PCG,2)</f>
        <v>TVA à décaisser</v>
      </c>
      <c r="C75" s="42"/>
      <c r="D75" s="42"/>
      <c r="E75" s="358"/>
      <c r="F75" s="358"/>
    </row>
    <row r="76" spans="1:6" ht="15" customHeight="1">
      <c r="A76" s="368">
        <v>44566</v>
      </c>
      <c r="B76" s="369" t="str">
        <f>VLOOKUP(A76,[1]!PCG,2)</f>
        <v>TVA déductible sur ABS</v>
      </c>
      <c r="C76" s="42"/>
      <c r="D76" s="42"/>
      <c r="E76" s="358"/>
      <c r="F76" s="358"/>
    </row>
    <row r="77" spans="1:6" ht="15" customHeight="1">
      <c r="A77" s="368">
        <v>44571</v>
      </c>
      <c r="B77" s="369" t="str">
        <f>VLOOKUP(A77,[1]!PCG,2)</f>
        <v>TVA collectée</v>
      </c>
      <c r="C77" s="42"/>
      <c r="D77" s="42"/>
      <c r="E77" s="358"/>
      <c r="F77" s="358"/>
    </row>
    <row r="78" spans="1:6" ht="15" customHeight="1">
      <c r="A78" s="368">
        <v>44586</v>
      </c>
      <c r="B78" s="369" t="str">
        <f>VLOOKUP(A78,[1]!PCG,2)</f>
        <v>TVA à régulariser s/ factures non parvenues</v>
      </c>
      <c r="C78" s="42"/>
      <c r="D78" s="42"/>
      <c r="E78" s="358"/>
      <c r="F78" s="358"/>
    </row>
    <row r="79" spans="1:6" ht="15" customHeight="1">
      <c r="A79" s="368">
        <v>44587</v>
      </c>
      <c r="B79" s="369" t="str">
        <f>VLOOKUP(A79,[1]!PCG,2)</f>
        <v>TVA à régulariser s/ factures à établir</v>
      </c>
      <c r="C79" s="42"/>
      <c r="D79" s="42"/>
      <c r="E79" s="358"/>
      <c r="F79" s="358"/>
    </row>
    <row r="80" spans="1:6" ht="15" customHeight="1">
      <c r="A80" s="368">
        <v>44820</v>
      </c>
      <c r="B80" s="369" t="str">
        <f>VLOOKUP(A80,[1]!PCG,2)</f>
        <v>Etat, charges fiscales sur congés à payer</v>
      </c>
      <c r="C80" s="42"/>
      <c r="D80" s="42"/>
      <c r="E80" s="358"/>
      <c r="F80" s="358"/>
    </row>
    <row r="81" spans="1:6" ht="15" customHeight="1">
      <c r="A81" s="368">
        <v>44860</v>
      </c>
      <c r="B81" s="369" t="str">
        <f>VLOOKUP(A81,[1]!PCG,2)</f>
        <v>Etat, Autres charges à payer</v>
      </c>
      <c r="C81" s="42"/>
      <c r="D81" s="42"/>
      <c r="E81" s="358"/>
      <c r="F81" s="358"/>
    </row>
    <row r="82" spans="1:6" ht="15" customHeight="1">
      <c r="A82" s="366">
        <v>45500</v>
      </c>
      <c r="B82" s="367" t="str">
        <f>VLOOKUP(A82,[1]!PCG,2)</f>
        <v>Associés, comptes courants</v>
      </c>
      <c r="C82" s="62"/>
      <c r="D82" s="63" t="s">
        <v>74</v>
      </c>
      <c r="E82" s="358"/>
      <c r="F82" s="358"/>
    </row>
    <row r="83" spans="1:6" ht="15" customHeight="1">
      <c r="A83" s="368">
        <v>46860</v>
      </c>
      <c r="B83" s="369" t="str">
        <f>VLOOKUP(A83,[1]!PCG,2)</f>
        <v>Autres débiteurs ou créditeurs</v>
      </c>
      <c r="C83" s="42"/>
      <c r="D83" s="42"/>
      <c r="E83" s="358"/>
      <c r="F83" s="358"/>
    </row>
    <row r="84" spans="1:6" ht="15" customHeight="1">
      <c r="A84" s="368">
        <v>47100</v>
      </c>
      <c r="B84" s="369" t="str">
        <f>VLOOKUP(A84,[1]!PCG,2)</f>
        <v>Compte d'attente</v>
      </c>
      <c r="C84" s="42"/>
      <c r="D84" s="42"/>
      <c r="E84" s="358"/>
      <c r="F84" s="358"/>
    </row>
    <row r="85" spans="1:6" ht="15" customHeight="1">
      <c r="A85" s="368">
        <v>47600</v>
      </c>
      <c r="B85" s="369" t="str">
        <f>VLOOKUP(A85,[1]!PCG,2)</f>
        <v>Différences de conversion, Actif</v>
      </c>
      <c r="C85" s="42"/>
      <c r="D85" s="42"/>
      <c r="E85" s="358"/>
      <c r="F85" s="358"/>
    </row>
    <row r="86" spans="1:6" ht="15" customHeight="1">
      <c r="A86" s="368">
        <v>47700</v>
      </c>
      <c r="B86" s="369" t="str">
        <f>VLOOKUP(A86,[1]!PCG,2)</f>
        <v>Différences de conversion, Passif</v>
      </c>
      <c r="C86" s="42"/>
      <c r="D86" s="42"/>
      <c r="E86" s="358"/>
      <c r="F86" s="358"/>
    </row>
    <row r="87" spans="1:6" ht="15" customHeight="1">
      <c r="A87" s="368">
        <v>48100</v>
      </c>
      <c r="B87" s="369" t="str">
        <f>VLOOKUP(A87,[1]!PCG,2)</f>
        <v>Charges à répartir s/ plusieurs exercices</v>
      </c>
      <c r="C87" s="42"/>
      <c r="D87" s="42"/>
      <c r="E87" s="358"/>
      <c r="F87" s="358"/>
    </row>
    <row r="88" spans="1:6" ht="15" customHeight="1">
      <c r="A88" s="368">
        <v>48600</v>
      </c>
      <c r="B88" s="369" t="str">
        <f>VLOOKUP(A88,[1]!PCG,2)</f>
        <v>Charges constatées d'avance</v>
      </c>
      <c r="C88" s="42"/>
      <c r="D88" s="42"/>
      <c r="E88" s="358"/>
      <c r="F88" s="358"/>
    </row>
    <row r="89" spans="1:6" ht="15" customHeight="1">
      <c r="A89" s="368">
        <v>48700</v>
      </c>
      <c r="B89" s="369" t="str">
        <f>VLOOKUP(A89,[1]!PCG,2)</f>
        <v>Produits constatés d'avance</v>
      </c>
      <c r="C89" s="42"/>
      <c r="D89" s="42"/>
      <c r="E89" s="358"/>
      <c r="F89" s="358"/>
    </row>
    <row r="90" spans="1:6" ht="15" customHeight="1">
      <c r="A90" s="368">
        <v>49100</v>
      </c>
      <c r="B90" s="369" t="str">
        <f>VLOOKUP(A90,[1]!PCG,2)</f>
        <v>Dépréciations des comptes clients</v>
      </c>
      <c r="C90" s="42"/>
      <c r="D90" s="42"/>
      <c r="E90" s="358"/>
      <c r="F90" s="358"/>
    </row>
    <row r="91" spans="1:6" ht="15" customHeight="1">
      <c r="A91" s="368">
        <v>50800</v>
      </c>
      <c r="B91" s="369" t="str">
        <f>VLOOKUP(A91,[1]!PCG,2)</f>
        <v>Autres VMP</v>
      </c>
      <c r="C91" s="42"/>
      <c r="D91" s="42"/>
      <c r="E91" s="358"/>
      <c r="F91" s="358"/>
    </row>
    <row r="92" spans="1:6" ht="15" customHeight="1">
      <c r="A92" s="368">
        <v>51210</v>
      </c>
      <c r="B92" s="369" t="str">
        <f>VLOOKUP(A92,[1]!PCG,2)</f>
        <v>CCM</v>
      </c>
      <c r="C92" s="42"/>
      <c r="D92" s="42"/>
      <c r="E92" s="358"/>
      <c r="F92" s="358"/>
    </row>
    <row r="93" spans="1:6" ht="15" customHeight="1">
      <c r="A93" s="368">
        <v>51220</v>
      </c>
      <c r="B93" s="369" t="str">
        <f>VLOOKUP(A93,[1]!PCG,2)</f>
        <v>Banque Populaire</v>
      </c>
      <c r="C93" s="42"/>
      <c r="D93" s="42"/>
      <c r="E93" s="358"/>
      <c r="F93" s="358"/>
    </row>
    <row r="94" spans="1:6" ht="15" customHeight="1">
      <c r="A94" s="368">
        <v>59080</v>
      </c>
      <c r="B94" s="369" t="str">
        <f>VLOOKUP(A94,[1]!PCG,2)</f>
        <v>Dépréciations financières des VMP</v>
      </c>
      <c r="C94" s="42"/>
      <c r="D94" s="42"/>
      <c r="E94" s="358"/>
      <c r="F94" s="358"/>
    </row>
    <row r="95" spans="1:6" ht="15" customHeight="1">
      <c r="A95" s="368">
        <v>60100</v>
      </c>
      <c r="B95" s="369" t="str">
        <f>VLOOKUP(A95,[1]!PCG,2)</f>
        <v>Achats de matières premières</v>
      </c>
      <c r="C95" s="42"/>
      <c r="D95" s="42"/>
      <c r="E95" s="358"/>
      <c r="F95" s="358"/>
    </row>
    <row r="96" spans="1:6" ht="15" customHeight="1">
      <c r="A96" s="368">
        <v>60200</v>
      </c>
      <c r="B96" s="369" t="str">
        <f>VLOOKUP(A96,[1]!PCG,2)</f>
        <v>Achats stockés, autres approvisionnements</v>
      </c>
      <c r="C96" s="42"/>
      <c r="D96" s="42"/>
      <c r="E96" s="358"/>
      <c r="F96" s="358"/>
    </row>
    <row r="97" spans="1:6" ht="15" customHeight="1">
      <c r="A97" s="368">
        <v>60310</v>
      </c>
      <c r="B97" s="369" t="str">
        <f>VLOOKUP(A97,[1]!PCG,2)</f>
        <v>Variation stocks, matières premières</v>
      </c>
      <c r="C97" s="42"/>
      <c r="D97" s="42"/>
      <c r="E97" s="358"/>
      <c r="F97" s="358"/>
    </row>
    <row r="98" spans="1:6" ht="15" customHeight="1">
      <c r="A98" s="368">
        <v>60320</v>
      </c>
      <c r="B98" s="369" t="str">
        <f>VLOOKUP(A98,[1]!PCG,2)</f>
        <v>Variation stocks, autres approvisionnements</v>
      </c>
      <c r="C98" s="42"/>
      <c r="D98" s="42"/>
      <c r="E98" s="358"/>
      <c r="F98" s="358"/>
    </row>
    <row r="99" spans="1:6" ht="15" customHeight="1">
      <c r="A99" s="368">
        <v>60370</v>
      </c>
      <c r="B99" s="369" t="str">
        <f>VLOOKUP(A99,[1]!PCG,2)</f>
        <v>Variation stocks, marchandises</v>
      </c>
      <c r="C99" s="42"/>
      <c r="D99" s="42"/>
      <c r="E99" s="358"/>
      <c r="F99" s="358"/>
    </row>
    <row r="100" spans="1:6" ht="15" customHeight="1">
      <c r="A100" s="368">
        <v>60400</v>
      </c>
      <c r="B100" s="369" t="str">
        <f>VLOOKUP(A100,[1]!PCG,2)</f>
        <v>Achats d'études &amp; prestations de services</v>
      </c>
      <c r="C100" s="42"/>
      <c r="D100" s="42"/>
      <c r="E100" s="358"/>
      <c r="F100" s="358"/>
    </row>
    <row r="101" spans="1:6" ht="15" customHeight="1">
      <c r="A101" s="368">
        <v>60500</v>
      </c>
      <c r="B101" s="369" t="str">
        <f>VLOOKUP(A101,[1]!PCG,2)</f>
        <v>Achats matériel, équipements et travaux</v>
      </c>
      <c r="C101" s="42"/>
      <c r="D101" s="42"/>
      <c r="E101" s="358"/>
      <c r="F101" s="358"/>
    </row>
    <row r="102" spans="1:6" ht="15" customHeight="1">
      <c r="A102" s="368">
        <v>60610</v>
      </c>
      <c r="B102" s="369" t="str">
        <f>VLOOKUP(A102,[1]!PCG,2)</f>
        <v>Fournitures non stockables (eau, électricité...)</v>
      </c>
      <c r="C102" s="42"/>
      <c r="D102" s="42"/>
      <c r="E102" s="358"/>
      <c r="F102" s="358"/>
    </row>
    <row r="103" spans="1:6" ht="15" customHeight="1">
      <c r="A103" s="368">
        <v>60630</v>
      </c>
      <c r="B103" s="369" t="str">
        <f>VLOOKUP(A103,[1]!PCG,2)</f>
        <v>Fournitures entretien, petit équipement</v>
      </c>
      <c r="C103" s="42"/>
      <c r="D103" s="42"/>
      <c r="E103" s="358"/>
      <c r="F103" s="358"/>
    </row>
    <row r="104" spans="1:6" ht="15" customHeight="1">
      <c r="A104" s="368">
        <v>60640</v>
      </c>
      <c r="B104" s="369" t="str">
        <f>VLOOKUP(A104,[1]!PCG,2)</f>
        <v>Fournitures administratives</v>
      </c>
      <c r="C104" s="42"/>
      <c r="D104" s="42"/>
      <c r="E104" s="358"/>
      <c r="F104" s="358"/>
    </row>
    <row r="105" spans="1:6" ht="15" customHeight="1">
      <c r="A105" s="368">
        <v>60700</v>
      </c>
      <c r="B105" s="369" t="str">
        <f>VLOOKUP(A105,[1]!PCG,2)</f>
        <v>Achats de marchandises</v>
      </c>
      <c r="C105" s="42"/>
      <c r="D105" s="42"/>
      <c r="E105" s="358"/>
      <c r="F105" s="358"/>
    </row>
    <row r="106" spans="1:6" ht="15" customHeight="1">
      <c r="A106" s="368">
        <v>60810</v>
      </c>
      <c r="B106" s="369" t="str">
        <f>VLOOKUP(A106,[1]!PCG,2)</f>
        <v>Frais accessoires sur achats MP</v>
      </c>
      <c r="C106" s="42"/>
      <c r="D106" s="42"/>
      <c r="E106" s="358"/>
      <c r="F106" s="358"/>
    </row>
    <row r="107" spans="1:6" ht="15" customHeight="1">
      <c r="A107" s="368">
        <v>60870</v>
      </c>
      <c r="B107" s="369" t="str">
        <f>VLOOKUP(A107,[1]!PCG,2)</f>
        <v>Frais accessoires sur achats m/ses</v>
      </c>
      <c r="C107" s="42"/>
      <c r="D107" s="42"/>
      <c r="E107" s="358"/>
      <c r="F107" s="358"/>
    </row>
    <row r="108" spans="1:6" ht="15" customHeight="1">
      <c r="A108" s="368">
        <v>60910</v>
      </c>
      <c r="B108" s="369" t="str">
        <f>VLOOKUP(A108,[1]!PCG,2)</f>
        <v>RRR obtenus sur achats MP</v>
      </c>
      <c r="C108" s="42"/>
      <c r="D108" s="42"/>
      <c r="E108" s="358"/>
      <c r="F108" s="358"/>
    </row>
    <row r="109" spans="1:6" ht="15" customHeight="1">
      <c r="A109" s="368">
        <v>60970</v>
      </c>
      <c r="B109" s="369" t="str">
        <f>VLOOKUP(A109,[1]!PCG,2)</f>
        <v>RRR obtenus sur achats m/ses</v>
      </c>
      <c r="C109" s="42"/>
      <c r="D109" s="42"/>
      <c r="E109" s="358"/>
      <c r="F109" s="358"/>
    </row>
    <row r="110" spans="1:6" ht="15" customHeight="1">
      <c r="A110" s="368">
        <v>61100</v>
      </c>
      <c r="B110" s="369" t="str">
        <f>VLOOKUP(A110,[1]!PCG,2)</f>
        <v>Sous traitance générale</v>
      </c>
      <c r="C110" s="42"/>
      <c r="D110" s="42"/>
      <c r="E110" s="358"/>
      <c r="F110" s="358"/>
    </row>
    <row r="111" spans="1:6" ht="15" customHeight="1">
      <c r="A111" s="368">
        <v>61200</v>
      </c>
      <c r="B111" s="369" t="str">
        <f>VLOOKUP(A111,[1]!PCG,2)</f>
        <v>Redevances de crédit-bail</v>
      </c>
      <c r="C111" s="42"/>
      <c r="D111" s="42"/>
      <c r="E111" s="358"/>
      <c r="F111" s="358"/>
    </row>
    <row r="112" spans="1:6" ht="15" customHeight="1">
      <c r="A112" s="368">
        <v>61300</v>
      </c>
      <c r="B112" s="369" t="str">
        <f>VLOOKUP(A112,[1]!PCG,2)</f>
        <v>Locations</v>
      </c>
      <c r="C112" s="42"/>
      <c r="D112" s="42"/>
      <c r="E112" s="358"/>
      <c r="F112" s="358"/>
    </row>
    <row r="113" spans="1:6" ht="15" customHeight="1">
      <c r="A113" s="368">
        <v>61400</v>
      </c>
      <c r="B113" s="369" t="str">
        <f>VLOOKUP(A113,[1]!PCG,2)</f>
        <v>Charges locatives et de co-propriétés</v>
      </c>
      <c r="C113" s="42"/>
      <c r="D113" s="42"/>
      <c r="E113" s="358"/>
      <c r="F113" s="358"/>
    </row>
    <row r="114" spans="1:6" ht="15" customHeight="1">
      <c r="A114" s="368">
        <v>61500</v>
      </c>
      <c r="B114" s="369" t="str">
        <f>VLOOKUP(A114,[1]!PCG,2)</f>
        <v>Entretien et réparations</v>
      </c>
      <c r="C114" s="42"/>
      <c r="D114" s="42"/>
      <c r="E114" s="358"/>
      <c r="F114" s="358"/>
    </row>
    <row r="115" spans="1:6" ht="15" customHeight="1">
      <c r="A115" s="368">
        <v>61600</v>
      </c>
      <c r="B115" s="369" t="str">
        <f>VLOOKUP(A115,[1]!PCG,2)</f>
        <v>Primes d'assurances</v>
      </c>
      <c r="C115" s="42"/>
      <c r="D115" s="42"/>
      <c r="E115" s="358"/>
      <c r="F115" s="358"/>
    </row>
    <row r="116" spans="1:6" ht="15" customHeight="1">
      <c r="A116" s="368">
        <v>61700</v>
      </c>
      <c r="B116" s="369" t="str">
        <f>VLOOKUP(A116,[1]!PCG,2)</f>
        <v>Etudes et recherches</v>
      </c>
      <c r="C116" s="42"/>
      <c r="D116" s="42"/>
      <c r="E116" s="358"/>
      <c r="F116" s="358"/>
    </row>
    <row r="117" spans="1:6" ht="15" customHeight="1">
      <c r="A117" s="368">
        <v>61900</v>
      </c>
      <c r="B117" s="369" t="str">
        <f>VLOOKUP(A117,[1]!PCG,2)</f>
        <v>RRR obtenus sur services extérieurs</v>
      </c>
      <c r="C117" s="42"/>
      <c r="D117" s="42"/>
      <c r="E117" s="358"/>
      <c r="F117" s="358"/>
    </row>
    <row r="118" spans="1:6" ht="15" customHeight="1">
      <c r="A118" s="368">
        <v>62100</v>
      </c>
      <c r="B118" s="369" t="str">
        <f>VLOOKUP(A118,[1]!PCG,2)</f>
        <v>Personnel extérieur à l'entreprise</v>
      </c>
      <c r="C118" s="42"/>
      <c r="D118" s="42"/>
      <c r="E118" s="358"/>
      <c r="F118" s="358"/>
    </row>
    <row r="119" spans="1:6" ht="15" customHeight="1">
      <c r="A119" s="368">
        <v>62200</v>
      </c>
      <c r="B119" s="369" t="str">
        <f>VLOOKUP(A119,[1]!PCG,2)</f>
        <v>Rémunérations interméd., honoraires</v>
      </c>
      <c r="C119" s="42"/>
      <c r="D119" s="42"/>
      <c r="E119" s="358"/>
      <c r="F119" s="358"/>
    </row>
    <row r="120" spans="1:6" ht="15" customHeight="1">
      <c r="A120" s="368">
        <v>62300</v>
      </c>
      <c r="B120" s="369" t="str">
        <f>VLOOKUP(A120,[1]!PCG,2)</f>
        <v>Publicité, publications, relat. publiques</v>
      </c>
      <c r="C120" s="42"/>
      <c r="D120" s="42"/>
      <c r="E120" s="358"/>
      <c r="F120" s="358"/>
    </row>
    <row r="121" spans="1:6" ht="15" customHeight="1">
      <c r="A121" s="368">
        <v>62400</v>
      </c>
      <c r="B121" s="369" t="str">
        <f>VLOOKUP(A121,[1]!PCG,2)</f>
        <v>Transports</v>
      </c>
      <c r="C121" s="42"/>
      <c r="D121" s="42"/>
      <c r="E121" s="358"/>
      <c r="F121" s="358"/>
    </row>
    <row r="122" spans="1:6" ht="15" customHeight="1">
      <c r="A122" s="368">
        <v>62500</v>
      </c>
      <c r="B122" s="369" t="str">
        <f>VLOOKUP(A122,[1]!PCG,2)</f>
        <v>Déplacements, missions, réceptions</v>
      </c>
      <c r="C122" s="42"/>
      <c r="D122" s="42"/>
      <c r="E122" s="358"/>
      <c r="F122" s="358"/>
    </row>
    <row r="123" spans="1:6" ht="15" customHeight="1">
      <c r="A123" s="368">
        <v>62600</v>
      </c>
      <c r="B123" s="369" t="str">
        <f>VLOOKUP(A123,[1]!PCG,2)</f>
        <v>Frais postaux et télécommunications</v>
      </c>
      <c r="C123" s="42"/>
      <c r="D123" s="42"/>
      <c r="E123" s="358"/>
      <c r="F123" s="358"/>
    </row>
    <row r="124" spans="1:6" ht="15" customHeight="1">
      <c r="A124" s="368">
        <v>62700</v>
      </c>
      <c r="B124" s="369" t="str">
        <f>VLOOKUP(A124,[1]!PCG,2)</f>
        <v>Services bancaires</v>
      </c>
      <c r="C124" s="42"/>
      <c r="D124" s="42"/>
      <c r="E124" s="358"/>
      <c r="F124" s="358"/>
    </row>
    <row r="125" spans="1:6" ht="15" customHeight="1">
      <c r="A125" s="368">
        <v>62900</v>
      </c>
      <c r="B125" s="369" t="str">
        <f>VLOOKUP(A125,[1]!PCG,2)</f>
        <v>RRR obtenus sur services extérieurs</v>
      </c>
      <c r="C125" s="42"/>
      <c r="D125" s="42"/>
      <c r="E125" s="358"/>
      <c r="F125" s="358"/>
    </row>
    <row r="126" spans="1:6" ht="15" customHeight="1">
      <c r="A126" s="368">
        <v>63100</v>
      </c>
      <c r="B126" s="369" t="str">
        <f>VLOOKUP(A126,[1]!PCG,2)</f>
        <v>Impôts, taxes s/ rémunér.(Admin. Impôts)</v>
      </c>
      <c r="C126" s="42"/>
      <c r="D126" s="42"/>
      <c r="E126" s="358"/>
      <c r="F126" s="358"/>
    </row>
    <row r="127" spans="1:6" ht="15" customHeight="1">
      <c r="A127" s="368">
        <v>63300</v>
      </c>
      <c r="B127" s="369" t="str">
        <f>VLOOKUP(A127,[1]!PCG,2)</f>
        <v>Impôts, taxes s/ rémunér.(Organismes)</v>
      </c>
      <c r="C127" s="42"/>
      <c r="D127" s="42"/>
      <c r="E127" s="358"/>
      <c r="F127" s="358"/>
    </row>
    <row r="128" spans="1:6" ht="15" customHeight="1">
      <c r="A128" s="368">
        <v>63500</v>
      </c>
      <c r="B128" s="369" t="str">
        <f>VLOOKUP(A128,[1]!PCG,2)</f>
        <v>Impôts, taxes divers (Admin. des Impôts)</v>
      </c>
      <c r="C128" s="42"/>
      <c r="D128" s="42"/>
      <c r="E128" s="358"/>
      <c r="F128" s="358"/>
    </row>
    <row r="129" spans="1:6" ht="15" customHeight="1">
      <c r="A129" s="368">
        <v>64100</v>
      </c>
      <c r="B129" s="369" t="str">
        <f>VLOOKUP(A129,[1]!PCG,2)</f>
        <v>Rémunérations du personnel</v>
      </c>
      <c r="C129" s="42"/>
      <c r="D129" s="42"/>
      <c r="E129" s="358"/>
      <c r="F129" s="358"/>
    </row>
    <row r="130" spans="1:6" ht="15" customHeight="1">
      <c r="A130" s="366">
        <v>64400</v>
      </c>
      <c r="B130" s="367" t="str">
        <f>VLOOKUP(A130,[1]!PCG,2)</f>
        <v>Rémunération de l'exploitant</v>
      </c>
      <c r="C130" s="62"/>
      <c r="D130" s="63" t="s">
        <v>50</v>
      </c>
      <c r="E130" s="358"/>
      <c r="F130" s="358"/>
    </row>
    <row r="131" spans="1:6" ht="15" customHeight="1">
      <c r="A131" s="368">
        <v>64500</v>
      </c>
      <c r="B131" s="369" t="str">
        <f>VLOOKUP(A131,[1]!PCG,2)</f>
        <v>Charges de sécurité sociale &amp; prévoyance</v>
      </c>
      <c r="C131" s="42"/>
      <c r="D131" s="42"/>
      <c r="E131" s="358"/>
      <c r="F131" s="358"/>
    </row>
    <row r="132" spans="1:6" ht="15" customHeight="1">
      <c r="A132" s="366">
        <v>64600</v>
      </c>
      <c r="B132" s="367" t="str">
        <f>VLOOKUP(A132,[1]!PCG,2)</f>
        <v>Cotisat.sociales de l'exploitant</v>
      </c>
      <c r="C132" s="62"/>
      <c r="D132" s="63" t="s">
        <v>50</v>
      </c>
      <c r="E132" s="358"/>
      <c r="F132" s="358"/>
    </row>
    <row r="133" spans="1:6" ht="15" customHeight="1">
      <c r="A133" s="368">
        <v>65400</v>
      </c>
      <c r="B133" s="369" t="str">
        <f>VLOOKUP(A133,[1]!PCG,2)</f>
        <v>Pertes sur créances irrécouvrables</v>
      </c>
      <c r="C133" s="42"/>
      <c r="D133" s="42"/>
      <c r="E133" s="358"/>
      <c r="F133" s="358"/>
    </row>
    <row r="134" spans="1:6" ht="15" customHeight="1">
      <c r="A134" s="368">
        <v>65800</v>
      </c>
      <c r="B134" s="369" t="str">
        <f>VLOOKUP(A134,[1]!PCG,2)</f>
        <v>Charges diverses de gestion courante</v>
      </c>
      <c r="C134" s="42"/>
      <c r="D134" s="42"/>
      <c r="E134" s="358"/>
      <c r="F134" s="358"/>
    </row>
    <row r="135" spans="1:6" ht="15" customHeight="1">
      <c r="A135" s="368">
        <v>66100</v>
      </c>
      <c r="B135" s="369" t="str">
        <f>VLOOKUP(A135,[1]!PCG,2)</f>
        <v>Charges d'intérêts</v>
      </c>
      <c r="C135" s="42"/>
      <c r="D135" s="42"/>
      <c r="E135" s="358"/>
      <c r="F135" s="358"/>
    </row>
    <row r="136" spans="1:6" ht="15" customHeight="1">
      <c r="A136" s="368">
        <v>66500</v>
      </c>
      <c r="B136" s="369" t="str">
        <f>VLOOKUP(A136,[1]!PCG,2)</f>
        <v>Escomptes accordés</v>
      </c>
      <c r="C136" s="42"/>
      <c r="D136" s="42"/>
      <c r="E136" s="358"/>
      <c r="F136" s="358"/>
    </row>
    <row r="137" spans="1:6" ht="15" customHeight="1">
      <c r="A137" s="368">
        <v>66600</v>
      </c>
      <c r="B137" s="369" t="str">
        <f>VLOOKUP(A137,[1]!PCG,2)</f>
        <v>Pertes de change</v>
      </c>
      <c r="C137" s="42"/>
      <c r="D137" s="42"/>
      <c r="E137" s="358"/>
      <c r="F137" s="358"/>
    </row>
    <row r="138" spans="1:6" ht="15" customHeight="1">
      <c r="A138" s="368">
        <v>66700</v>
      </c>
      <c r="B138" s="369" t="str">
        <f>VLOOKUP(A138,[1]!PCG,2)</f>
        <v>Charges nettes s/ cessions de VMP</v>
      </c>
      <c r="C138" s="42"/>
      <c r="D138" s="42"/>
      <c r="E138" s="358"/>
      <c r="F138" s="358"/>
    </row>
    <row r="139" spans="1:6" ht="15" customHeight="1">
      <c r="A139" s="368">
        <v>67100</v>
      </c>
      <c r="B139" s="369" t="str">
        <f>VLOOKUP(A139,[1]!PCG,2)</f>
        <v>Charges exception. s/ opér. de gestion</v>
      </c>
      <c r="C139" s="42"/>
      <c r="D139" s="42"/>
      <c r="E139" s="358"/>
      <c r="F139" s="358"/>
    </row>
    <row r="140" spans="1:6" ht="15" customHeight="1">
      <c r="A140" s="368">
        <v>67500</v>
      </c>
      <c r="B140" s="369" t="str">
        <f>VLOOKUP(A140,[1]!PCG,2)</f>
        <v>Valeurs comptables des élts d'actif cédés</v>
      </c>
      <c r="C140" s="42"/>
      <c r="D140" s="42"/>
      <c r="E140" s="358"/>
      <c r="F140" s="358"/>
    </row>
    <row r="141" spans="1:6" ht="15" customHeight="1">
      <c r="A141" s="368">
        <v>68110</v>
      </c>
      <c r="B141" s="369" t="str">
        <f>VLOOKUP(A141,[1]!PCG,2)</f>
        <v>Dotations aux amort. immo incorp. et corp.</v>
      </c>
      <c r="C141" s="42"/>
      <c r="D141" s="42"/>
      <c r="E141" s="358"/>
      <c r="F141" s="358"/>
    </row>
    <row r="142" spans="1:6" ht="15" customHeight="1">
      <c r="A142" s="368">
        <v>68120</v>
      </c>
      <c r="B142" s="369" t="str">
        <f>VLOOKUP(A142,[1]!PCG,2)</f>
        <v>Dotations aux amort. charges à répartir</v>
      </c>
      <c r="C142" s="42"/>
      <c r="D142" s="42"/>
      <c r="E142" s="358"/>
      <c r="F142" s="358"/>
    </row>
    <row r="143" spans="1:6" ht="15" customHeight="1">
      <c r="A143" s="368">
        <v>68150</v>
      </c>
      <c r="B143" s="369" t="str">
        <f>VLOOKUP(A143,[1]!PCG,2)</f>
        <v>Dotations aux provisions d'exploitation</v>
      </c>
      <c r="C143" s="42"/>
      <c r="D143" s="42"/>
      <c r="E143" s="358"/>
      <c r="F143" s="358"/>
    </row>
    <row r="144" spans="1:6" ht="15" customHeight="1">
      <c r="A144" s="368">
        <v>68160</v>
      </c>
      <c r="B144" s="369" t="str">
        <f>VLOOKUP(A144,[1]!PCG,2)</f>
        <v>Dotations aux dépréc. des immob. incorp. &amp; corp.</v>
      </c>
      <c r="C144" s="42"/>
      <c r="D144" s="42"/>
      <c r="E144" s="358"/>
      <c r="F144" s="358"/>
    </row>
    <row r="145" spans="1:6" ht="15" customHeight="1">
      <c r="A145" s="368">
        <v>68170</v>
      </c>
      <c r="B145" s="369" t="str">
        <f>VLOOKUP(A145,[1]!PCG,2)</f>
        <v>Dotations aux dépréc. des actifs circulants</v>
      </c>
      <c r="C145" s="42"/>
      <c r="D145" s="42"/>
      <c r="E145" s="358"/>
      <c r="F145" s="358"/>
    </row>
    <row r="146" spans="1:6" ht="15" customHeight="1">
      <c r="A146" s="368">
        <v>68600</v>
      </c>
      <c r="B146" s="369" t="str">
        <f>VLOOKUP(A146,[1]!PCG,2)</f>
        <v>Dotations aux amort., dépréc. &amp; provis.</v>
      </c>
      <c r="C146" s="42"/>
      <c r="D146" s="42"/>
      <c r="E146" s="358"/>
      <c r="F146" s="358"/>
    </row>
    <row r="147" spans="1:6" ht="15" customHeight="1">
      <c r="A147" s="368">
        <v>68710</v>
      </c>
      <c r="B147" s="369" t="str">
        <f>VLOOKUP(A147,[1]!PCG,2)</f>
        <v>Dotations aux amort. exceptionnels</v>
      </c>
      <c r="C147" s="42"/>
      <c r="D147" s="42"/>
      <c r="E147" s="358"/>
      <c r="F147" s="358"/>
    </row>
    <row r="148" spans="1:6" ht="15" customHeight="1">
      <c r="A148" s="368">
        <v>68720</v>
      </c>
      <c r="B148" s="369" t="str">
        <f>VLOOKUP(A148,[1]!PCG,2)</f>
        <v>Dotations aux provis. règlementées (immob.)</v>
      </c>
      <c r="C148" s="42"/>
      <c r="D148" s="42"/>
      <c r="E148" s="358"/>
      <c r="F148" s="358"/>
    </row>
    <row r="149" spans="1:6" ht="15" customHeight="1">
      <c r="A149" s="368">
        <v>69100</v>
      </c>
      <c r="B149" s="369" t="str">
        <f>VLOOKUP(A149,[1]!PCG,2)</f>
        <v>Participation des salariés</v>
      </c>
      <c r="C149" s="42"/>
      <c r="D149" s="42"/>
      <c r="E149" s="358"/>
      <c r="F149" s="358"/>
    </row>
    <row r="150" spans="1:6" ht="15" customHeight="1">
      <c r="A150" s="366">
        <v>69500</v>
      </c>
      <c r="B150" s="367" t="str">
        <f>VLOOKUP(A150,[1]!PCG,2)</f>
        <v>Impôts sur les bénéfices</v>
      </c>
      <c r="C150" s="62"/>
      <c r="D150" s="63" t="s">
        <v>50</v>
      </c>
      <c r="E150" s="358"/>
      <c r="F150" s="358"/>
    </row>
    <row r="151" spans="1:6" ht="15" customHeight="1">
      <c r="A151" s="368">
        <v>70100</v>
      </c>
      <c r="B151" s="369" t="str">
        <f>VLOOKUP(A151,[1]!PCG,2)</f>
        <v>Ventes de produits finis</v>
      </c>
      <c r="C151" s="42"/>
      <c r="D151" s="42"/>
      <c r="E151" s="358"/>
      <c r="F151" s="358"/>
    </row>
    <row r="152" spans="1:6" ht="15" customHeight="1">
      <c r="A152" s="368">
        <v>70200</v>
      </c>
      <c r="B152" s="369" t="str">
        <f>VLOOKUP(A152,[1]!PCG,2)</f>
        <v>Ventes de produits intermédiaires</v>
      </c>
      <c r="C152" s="42"/>
      <c r="D152" s="42"/>
      <c r="E152" s="358"/>
      <c r="F152" s="358"/>
    </row>
    <row r="153" spans="1:6" ht="15" customHeight="1">
      <c r="A153" s="368">
        <v>70300</v>
      </c>
      <c r="B153" s="369" t="str">
        <f>VLOOKUP(A153,[1]!PCG,2)</f>
        <v>Ventes de produits résiduels</v>
      </c>
      <c r="C153" s="42"/>
      <c r="D153" s="42"/>
      <c r="E153" s="358"/>
      <c r="F153" s="358"/>
    </row>
    <row r="154" spans="1:6" ht="15" customHeight="1">
      <c r="A154" s="368">
        <v>70600</v>
      </c>
      <c r="B154" s="369" t="str">
        <f>VLOOKUP(A154,[1]!PCG,2)</f>
        <v>Ventes de prestations de services</v>
      </c>
      <c r="C154" s="42"/>
      <c r="D154" s="42"/>
      <c r="E154" s="358"/>
      <c r="F154" s="358"/>
    </row>
    <row r="155" spans="1:6" ht="15" customHeight="1">
      <c r="A155" s="368">
        <v>70700</v>
      </c>
      <c r="B155" s="369" t="str">
        <f>VLOOKUP(A155,[1]!PCG,2)</f>
        <v>Ventes de marchandises</v>
      </c>
      <c r="C155" s="42"/>
      <c r="D155" s="42"/>
      <c r="E155" s="358"/>
      <c r="F155" s="358"/>
    </row>
    <row r="156" spans="1:6" ht="15" customHeight="1">
      <c r="A156" s="368">
        <v>70810</v>
      </c>
      <c r="B156" s="369" t="str">
        <f>VLOOKUP(A156,[1]!PCG,2)</f>
        <v>Produits des activités annexes</v>
      </c>
      <c r="C156" s="42"/>
      <c r="D156" s="42"/>
      <c r="E156" s="358"/>
      <c r="F156" s="358"/>
    </row>
    <row r="157" spans="1:6" ht="15" customHeight="1">
      <c r="A157" s="368">
        <v>70910</v>
      </c>
      <c r="B157" s="369" t="str">
        <f>VLOOKUP(A157,[1]!PCG,2)</f>
        <v>RRR accordés s/ ventes de PF</v>
      </c>
      <c r="C157" s="42"/>
      <c r="D157" s="42"/>
      <c r="E157" s="358"/>
      <c r="F157" s="358"/>
    </row>
    <row r="158" spans="1:6" ht="15" customHeight="1">
      <c r="A158" s="368">
        <v>70970</v>
      </c>
      <c r="B158" s="369" t="str">
        <f>VLOOKUP(A158,[1]!PCG,2)</f>
        <v>RRR accordés s/ ventes de m/ses</v>
      </c>
      <c r="C158" s="42"/>
      <c r="D158" s="42"/>
      <c r="E158" s="358"/>
      <c r="F158" s="358"/>
    </row>
    <row r="159" spans="1:6" ht="15" customHeight="1">
      <c r="A159" s="368">
        <v>71350</v>
      </c>
      <c r="B159" s="369" t="str">
        <f>VLOOKUP(A159,[1]!PCG,2)</f>
        <v>Production stockée, produits finis</v>
      </c>
      <c r="C159" s="42"/>
      <c r="D159" s="42"/>
      <c r="E159" s="358"/>
      <c r="F159" s="358"/>
    </row>
    <row r="160" spans="1:6" ht="15" customHeight="1">
      <c r="A160" s="368">
        <v>72200</v>
      </c>
      <c r="B160" s="369" t="str">
        <f>VLOOKUP(A160,[1]!PCG,2)</f>
        <v>Production immobilisations corpor.</v>
      </c>
      <c r="C160" s="42"/>
      <c r="D160" s="42"/>
      <c r="E160" s="358"/>
      <c r="F160" s="358"/>
    </row>
    <row r="161" spans="1:6" ht="15" customHeight="1">
      <c r="A161" s="368">
        <v>74000</v>
      </c>
      <c r="B161" s="369" t="str">
        <f>VLOOKUP(A161,[1]!PCG,2)</f>
        <v>Subventions d'exploitation</v>
      </c>
      <c r="C161" s="42"/>
      <c r="D161" s="42"/>
      <c r="E161" s="358"/>
      <c r="F161" s="358"/>
    </row>
    <row r="162" spans="1:6" ht="15" customHeight="1">
      <c r="A162" s="368">
        <v>75800</v>
      </c>
      <c r="B162" s="369" t="str">
        <f>VLOOKUP(A162,[1]!PCG,2)</f>
        <v>Produits divers de gestion courante</v>
      </c>
      <c r="C162" s="42"/>
      <c r="D162" s="42"/>
      <c r="E162" s="358"/>
      <c r="F162" s="358"/>
    </row>
    <row r="163" spans="1:6" ht="15" customHeight="1">
      <c r="A163" s="368">
        <v>76100</v>
      </c>
      <c r="B163" s="369" t="str">
        <f>VLOOKUP(A163,[1]!PCG,2)</f>
        <v>Produits de participations</v>
      </c>
      <c r="C163" s="42"/>
      <c r="D163" s="42"/>
      <c r="E163" s="358"/>
      <c r="F163" s="358"/>
    </row>
    <row r="164" spans="1:6" ht="15" customHeight="1">
      <c r="A164" s="368">
        <v>76200</v>
      </c>
      <c r="B164" s="369" t="str">
        <f>VLOOKUP(A164,[1]!PCG,2)</f>
        <v>Produits autres immo financières</v>
      </c>
      <c r="C164" s="42"/>
      <c r="D164" s="42"/>
      <c r="E164" s="358"/>
      <c r="F164" s="358"/>
    </row>
    <row r="165" spans="1:6" ht="15" customHeight="1">
      <c r="A165" s="368">
        <v>76300</v>
      </c>
      <c r="B165" s="369" t="str">
        <f>VLOOKUP(A165,[1]!PCG,2)</f>
        <v>Revenus des autres créances</v>
      </c>
      <c r="C165" s="42"/>
      <c r="D165" s="42"/>
      <c r="E165" s="358"/>
      <c r="F165" s="358"/>
    </row>
    <row r="166" spans="1:6" ht="15" customHeight="1">
      <c r="A166" s="368">
        <v>76400</v>
      </c>
      <c r="B166" s="369" t="str">
        <f>VLOOKUP(A166,[1]!PCG,2)</f>
        <v>Revenus des VMP</v>
      </c>
      <c r="C166" s="42"/>
      <c r="D166" s="42"/>
      <c r="E166" s="358"/>
      <c r="F166" s="358"/>
    </row>
    <row r="167" spans="1:6" ht="15" customHeight="1">
      <c r="A167" s="368">
        <v>76500</v>
      </c>
      <c r="B167" s="369" t="str">
        <f>VLOOKUP(A167,[1]!PCG,2)</f>
        <v>Escomptes obtenus</v>
      </c>
      <c r="C167" s="42"/>
      <c r="D167" s="42"/>
      <c r="E167" s="358"/>
      <c r="F167" s="358"/>
    </row>
    <row r="168" spans="1:6" ht="15" customHeight="1">
      <c r="A168" s="368">
        <v>76600</v>
      </c>
      <c r="B168" s="369" t="str">
        <f>VLOOKUP(A168,[1]!PCG,2)</f>
        <v>Gains de change</v>
      </c>
      <c r="C168" s="42"/>
      <c r="D168" s="42"/>
      <c r="E168" s="358"/>
      <c r="F168" s="358"/>
    </row>
    <row r="169" spans="1:6" ht="15" customHeight="1">
      <c r="A169" s="368">
        <v>76700</v>
      </c>
      <c r="B169" s="369" t="str">
        <f>VLOOKUP(A169,[1]!PCG,2)</f>
        <v>Produits nets s/cessions VMP</v>
      </c>
      <c r="C169" s="42"/>
      <c r="D169" s="42"/>
      <c r="E169" s="358"/>
      <c r="F169" s="358"/>
    </row>
    <row r="170" spans="1:6" ht="15" customHeight="1">
      <c r="A170" s="368">
        <v>77100</v>
      </c>
      <c r="B170" s="369" t="str">
        <f>VLOOKUP(A170,[1]!PCG,2)</f>
        <v>Produits exception. s/ opérat. de gestion</v>
      </c>
      <c r="C170" s="42"/>
      <c r="D170" s="42"/>
      <c r="E170" s="358"/>
      <c r="F170" s="358"/>
    </row>
    <row r="171" spans="1:6" ht="15" customHeight="1">
      <c r="A171" s="368">
        <v>77510</v>
      </c>
      <c r="B171" s="369" t="str">
        <f>VLOOKUP(A171,[1]!PCG,2)</f>
        <v>Produits des cessions immo incorpor.</v>
      </c>
      <c r="C171" s="42"/>
      <c r="D171" s="42"/>
      <c r="E171" s="358"/>
      <c r="F171" s="358"/>
    </row>
    <row r="172" spans="1:6" ht="15" customHeight="1">
      <c r="A172" s="368">
        <v>77520</v>
      </c>
      <c r="B172" s="369" t="str">
        <f>VLOOKUP(A172,[1]!PCG,2)</f>
        <v>Produits des cessions immo corporelles</v>
      </c>
      <c r="C172" s="42"/>
      <c r="D172" s="42"/>
      <c r="E172" s="358"/>
      <c r="F172" s="358"/>
    </row>
    <row r="173" spans="1:6" ht="15" customHeight="1">
      <c r="A173" s="368">
        <v>77530</v>
      </c>
      <c r="B173" s="369" t="str">
        <f>VLOOKUP(A173,[1]!PCG,2)</f>
        <v>Produits des cessions immo corporelles</v>
      </c>
      <c r="C173" s="42"/>
      <c r="D173" s="42"/>
      <c r="E173" s="358"/>
      <c r="F173" s="358"/>
    </row>
    <row r="174" spans="1:6" ht="15" customHeight="1">
      <c r="A174" s="368">
        <v>77700</v>
      </c>
      <c r="B174" s="369" t="str">
        <f>VLOOKUP(A174,[1]!PCG,2)</f>
        <v>QP subvent.d'invest.virée au résultat</v>
      </c>
      <c r="C174" s="42"/>
      <c r="D174" s="42"/>
      <c r="E174" s="358"/>
      <c r="F174" s="358"/>
    </row>
    <row r="175" spans="1:6" ht="15" customHeight="1">
      <c r="A175" s="368">
        <v>78150</v>
      </c>
      <c r="B175" s="369" t="str">
        <f>VLOOKUP(A175,[1]!PCG,2)</f>
        <v>Reprises s/ provisions d'exploitation</v>
      </c>
      <c r="C175" s="42"/>
      <c r="D175" s="42"/>
      <c r="E175" s="358"/>
      <c r="F175" s="358"/>
    </row>
    <row r="176" spans="1:6" ht="15" customHeight="1">
      <c r="A176" s="368">
        <v>78160</v>
      </c>
      <c r="B176" s="369" t="str">
        <f>VLOOKUP(A176,[1]!PCG,2)</f>
        <v>Reprises s/ dépréc. des immob. inc.&amp;corp.</v>
      </c>
      <c r="C176" s="42"/>
      <c r="D176" s="42"/>
      <c r="E176" s="358"/>
      <c r="F176" s="358"/>
    </row>
    <row r="177" spans="1:6" ht="15" customHeight="1">
      <c r="A177" s="368">
        <v>78170</v>
      </c>
      <c r="B177" s="369" t="str">
        <f>VLOOKUP(A177,[1]!PCG,2)</f>
        <v>Reprises s/ dépréc. des actifs circulants</v>
      </c>
      <c r="C177" s="42"/>
      <c r="D177" s="42"/>
      <c r="E177" s="358"/>
      <c r="F177" s="358"/>
    </row>
    <row r="178" spans="1:6" ht="15" customHeight="1">
      <c r="A178" s="368">
        <v>78600</v>
      </c>
      <c r="B178" s="369" t="str">
        <f>VLOOKUP(A178,[1]!PCG,2)</f>
        <v>Reprises s/ amort., dépréc. &amp; provisions</v>
      </c>
      <c r="C178" s="42"/>
      <c r="D178" s="42"/>
      <c r="E178" s="358"/>
      <c r="F178" s="358"/>
    </row>
    <row r="179" spans="1:6" ht="15" customHeight="1">
      <c r="A179" s="368">
        <v>78700</v>
      </c>
      <c r="B179" s="369" t="str">
        <f>VLOOKUP(A179,[1]!PCG,2)</f>
        <v>Reprises s/ amort., dépréc. &amp; provisions</v>
      </c>
      <c r="C179" s="42"/>
      <c r="D179" s="42"/>
      <c r="E179" s="358"/>
      <c r="F179" s="358"/>
    </row>
    <row r="180" spans="1:6" ht="15" customHeight="1">
      <c r="A180" s="368">
        <v>79100</v>
      </c>
      <c r="B180" s="369" t="str">
        <f>VLOOKUP(A180,[1]!PCG,2)</f>
        <v>Transferts de charges d'exploitation</v>
      </c>
      <c r="C180" s="42"/>
      <c r="D180" s="42"/>
      <c r="E180" s="358"/>
      <c r="F180" s="358"/>
    </row>
    <row r="181" spans="1:6" ht="15" customHeight="1">
      <c r="A181" s="368">
        <v>79600</v>
      </c>
      <c r="B181" s="369" t="str">
        <f>VLOOKUP(A181,[1]!PCG,2)</f>
        <v>Transferts de charges financières</v>
      </c>
      <c r="C181" s="42"/>
      <c r="D181" s="42"/>
      <c r="E181" s="358"/>
      <c r="F181" s="358"/>
    </row>
    <row r="182" spans="1:6" ht="15" customHeight="1">
      <c r="A182" s="368">
        <v>79700</v>
      </c>
      <c r="B182" s="369" t="str">
        <f>VLOOKUP(A182,[1]!PCG,2)</f>
        <v>Transferts de charges exceptionnelles</v>
      </c>
      <c r="C182" s="42"/>
      <c r="D182" s="42"/>
      <c r="E182" s="358"/>
      <c r="F182" s="358"/>
    </row>
    <row r="183" spans="1:6" ht="15" customHeight="1">
      <c r="A183" s="333" t="s">
        <v>925</v>
      </c>
      <c r="B183" s="334"/>
      <c r="C183" s="334"/>
      <c r="D183" s="334"/>
      <c r="E183" s="335">
        <f>SUM(E3:E182)</f>
        <v>0</v>
      </c>
      <c r="F183" s="336">
        <f>SUM(F3:F182)</f>
        <v>0</v>
      </c>
    </row>
  </sheetData>
  <sheetProtection/>
  <mergeCells count="84">
    <mergeCell ref="N2:R2"/>
    <mergeCell ref="Z2:AB2"/>
    <mergeCell ref="AL2:AM2"/>
    <mergeCell ref="AV2:AW2"/>
    <mergeCell ref="AL3:AM3"/>
    <mergeCell ref="AV3:AW3"/>
    <mergeCell ref="BW2:BX2"/>
    <mergeCell ref="BY2:BZ2"/>
    <mergeCell ref="CF2:CG2"/>
    <mergeCell ref="CH2:CI2"/>
    <mergeCell ref="BG2:BH2"/>
    <mergeCell ref="BI2:BL2"/>
    <mergeCell ref="BS2:BT2"/>
    <mergeCell ref="BU2:BV2"/>
    <mergeCell ref="N3:O3"/>
    <mergeCell ref="P3:Q3"/>
    <mergeCell ref="Z3:AA3"/>
    <mergeCell ref="AE3:AG3"/>
    <mergeCell ref="AH3:AI3"/>
    <mergeCell ref="AJ3:AK3"/>
    <mergeCell ref="BG3:BH3"/>
    <mergeCell ref="BI3:BJ3"/>
    <mergeCell ref="BK3:BL3"/>
    <mergeCell ref="BS3:BT3"/>
    <mergeCell ref="CJ2:CK2"/>
    <mergeCell ref="CL2:CM2"/>
    <mergeCell ref="CH3:CI3"/>
    <mergeCell ref="CJ3:CK3"/>
    <mergeCell ref="CL3:CM3"/>
    <mergeCell ref="CS3:CT3"/>
    <mergeCell ref="BU3:BV3"/>
    <mergeCell ref="BW3:BX3"/>
    <mergeCell ref="BY3:BZ3"/>
    <mergeCell ref="CF3:CG3"/>
    <mergeCell ref="CB3:CE3"/>
    <mergeCell ref="CL4:CM4"/>
    <mergeCell ref="BP18:BV18"/>
    <mergeCell ref="BW18:BZ18"/>
    <mergeCell ref="CU3:CV3"/>
    <mergeCell ref="CW3:CX3"/>
    <mergeCell ref="BG4:BH4"/>
    <mergeCell ref="BI4:BJ4"/>
    <mergeCell ref="BK4:BL4"/>
    <mergeCell ref="BS4:BT4"/>
    <mergeCell ref="BU4:BV4"/>
    <mergeCell ref="BN19:BP19"/>
    <mergeCell ref="BQ19:BR19"/>
    <mergeCell ref="BS19:BT19"/>
    <mergeCell ref="BU19:BV19"/>
    <mergeCell ref="CH4:CI4"/>
    <mergeCell ref="CJ4:CK4"/>
    <mergeCell ref="BW4:BX4"/>
    <mergeCell ref="BY4:BZ4"/>
    <mergeCell ref="CF4:CG4"/>
    <mergeCell ref="BW19:BZ19"/>
    <mergeCell ref="BQ20:BR20"/>
    <mergeCell ref="BS20:BT20"/>
    <mergeCell ref="BU20:BV20"/>
    <mergeCell ref="BW20:BX20"/>
    <mergeCell ref="BY20:BZ20"/>
    <mergeCell ref="CS21:CT21"/>
    <mergeCell ref="CU21:CV21"/>
    <mergeCell ref="CW21:CX21"/>
    <mergeCell ref="BF25:BH25"/>
    <mergeCell ref="BI25:BJ25"/>
    <mergeCell ref="BK25:BL25"/>
    <mergeCell ref="BS35:BT35"/>
    <mergeCell ref="BU35:BV35"/>
    <mergeCell ref="BW35:BX35"/>
    <mergeCell ref="BY35:BZ35"/>
    <mergeCell ref="BG26:BH26"/>
    <mergeCell ref="BI26:BJ26"/>
    <mergeCell ref="BK26:BL26"/>
    <mergeCell ref="BG27:BH27"/>
    <mergeCell ref="BI27:BJ27"/>
    <mergeCell ref="BK27:BL27"/>
    <mergeCell ref="BS37:BT37"/>
    <mergeCell ref="BU37:BV37"/>
    <mergeCell ref="BW37:BX37"/>
    <mergeCell ref="BY37:BZ37"/>
    <mergeCell ref="BS36:BT36"/>
    <mergeCell ref="BU36:BV36"/>
    <mergeCell ref="BW36:BX36"/>
    <mergeCell ref="BY36:BZ36"/>
  </mergeCells>
  <printOptions/>
  <pageMargins left="0.31496062992125984" right="0.2362204724409449" top="0.4724409448818898" bottom="0.4724409448818898" header="0" footer="0"/>
  <pageSetup horizontalDpi="300" verticalDpi="300" orientation="portrait" paperSize="9" r:id="rId2"/>
  <rowBreaks count="2" manualBreakCount="2">
    <brk id="60" max="65535" man="1"/>
    <brk id="172" max="65535" man="1"/>
  </rowBreaks>
  <colBreaks count="4" manualBreakCount="4">
    <brk id="20" max="65535" man="1"/>
    <brk id="30" max="65535" man="1"/>
    <brk id="65" max="65535" man="1"/>
    <brk id="7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Liasse fiscale</dc:title>
  <dc:subject/>
  <dc:creator>Dominique BODIN - IUT - GEA La Roche sur Yon</dc:creator>
  <cp:keywords/>
  <dc:description/>
  <cp:lastModifiedBy>mzarragane</cp:lastModifiedBy>
  <cp:lastPrinted>2007-12-11T08:40:00Z</cp:lastPrinted>
  <dcterms:created xsi:type="dcterms:W3CDTF">2000-12-31T10:05:57Z</dcterms:created>
  <dcterms:modified xsi:type="dcterms:W3CDTF">2011-01-31T10:15:55Z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